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EC\中学編集共通\☆ドリル\基礎ドリル\学習スケジュール作成ツール（R3～）\R7\"/>
    </mc:Choice>
  </mc:AlternateContent>
  <bookViews>
    <workbookView xWindow="0" yWindow="0" windowWidth="19200" windowHeight="12765"/>
  </bookViews>
  <sheets>
    <sheet name="1_使用順の確定" sheetId="6" r:id="rId1"/>
    <sheet name="2_学校予定の入力" sheetId="7" r:id="rId2"/>
    <sheet name="一覧" sheetId="8" state="hidden" r:id="rId3"/>
    <sheet name="教科" sheetId="1" state="hidden" r:id="rId4"/>
    <sheet name="祝日" sheetId="2" state="hidden" r:id="rId5"/>
  </sheets>
  <definedNames>
    <definedName name="_xlnm.Print_Area" localSheetId="0">'1_使用順の確定'!$G$9:$L$34</definedName>
    <definedName name="_xlnm.Print_Area" localSheetId="1">'2_学校予定の入力'!$G$7:$M$378</definedName>
    <definedName name="_xlnm.Print_Titles" localSheetId="1">'2_学校予定の入力'!$7:$8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2" l="1"/>
  <c r="C8" i="7" l="1"/>
  <c r="C68" i="7" l="1"/>
  <c r="C69" i="7"/>
  <c r="C12" i="2"/>
  <c r="C5" i="2" l="1"/>
  <c r="C4" i="2"/>
  <c r="C19" i="2"/>
  <c r="C18" i="2"/>
  <c r="C17" i="2"/>
  <c r="C16" i="2"/>
  <c r="C15" i="2"/>
  <c r="C14" i="2"/>
  <c r="C13" i="2"/>
  <c r="C11" i="2"/>
  <c r="C10" i="2"/>
  <c r="C9" i="2"/>
  <c r="C8" i="2"/>
  <c r="C7" i="2"/>
  <c r="C6" i="2"/>
  <c r="C3" i="2"/>
  <c r="C39" i="7" l="1"/>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AA118" i="8" l="1"/>
  <c r="AB118" i="8"/>
  <c r="AC118" i="8"/>
  <c r="AD118" i="8"/>
  <c r="AE118" i="8"/>
  <c r="AF118" i="8"/>
  <c r="AG118" i="8"/>
  <c r="AA119" i="8"/>
  <c r="AB119" i="8"/>
  <c r="AC119" i="8"/>
  <c r="AD119" i="8"/>
  <c r="AE119" i="8"/>
  <c r="AF119" i="8"/>
  <c r="AG119" i="8"/>
  <c r="Q8" i="7" l="1"/>
  <c r="C38" i="7" l="1"/>
  <c r="J32" i="8" l="1"/>
  <c r="G9" i="6" l="1"/>
  <c r="G7" i="7"/>
  <c r="AO137" i="8" l="1"/>
  <c r="AN137" i="8"/>
  <c r="AM137" i="8"/>
  <c r="AL137" i="8"/>
  <c r="AK137" i="8"/>
  <c r="AJ137" i="8"/>
  <c r="AI137" i="8"/>
  <c r="AO136" i="8"/>
  <c r="AN136" i="8"/>
  <c r="AM136" i="8"/>
  <c r="AL136" i="8"/>
  <c r="AK136" i="8"/>
  <c r="AJ136" i="8"/>
  <c r="AI136" i="8"/>
  <c r="AO135" i="8"/>
  <c r="AN135" i="8"/>
  <c r="AM135" i="8"/>
  <c r="AL135" i="8"/>
  <c r="AK135" i="8"/>
  <c r="AJ135" i="8"/>
  <c r="AI135" i="8"/>
  <c r="AO134" i="8"/>
  <c r="AN134" i="8"/>
  <c r="AM134" i="8"/>
  <c r="AL134" i="8"/>
  <c r="AK134" i="8"/>
  <c r="AJ134" i="8"/>
  <c r="AI134" i="8"/>
  <c r="AO133" i="8"/>
  <c r="AN133" i="8"/>
  <c r="AM133" i="8"/>
  <c r="AL133" i="8"/>
  <c r="AK133" i="8"/>
  <c r="AJ133" i="8"/>
  <c r="AI133" i="8"/>
  <c r="AO132" i="8"/>
  <c r="AN132" i="8"/>
  <c r="AM132" i="8"/>
  <c r="AL132" i="8"/>
  <c r="AK132" i="8"/>
  <c r="AJ132" i="8"/>
  <c r="AI132" i="8"/>
  <c r="AO131" i="8"/>
  <c r="AN131" i="8"/>
  <c r="AM131" i="8"/>
  <c r="AL131" i="8"/>
  <c r="AK131" i="8"/>
  <c r="AJ131" i="8"/>
  <c r="AI131" i="8"/>
  <c r="AO130" i="8"/>
  <c r="AN130" i="8"/>
  <c r="AM130" i="8"/>
  <c r="AL130" i="8"/>
  <c r="AK130" i="8"/>
  <c r="AJ130" i="8"/>
  <c r="AI130" i="8"/>
  <c r="AO129" i="8"/>
  <c r="AN129" i="8"/>
  <c r="AM129" i="8"/>
  <c r="AL129" i="8"/>
  <c r="AK129" i="8"/>
  <c r="AJ129" i="8"/>
  <c r="AI129" i="8"/>
  <c r="AO128" i="8"/>
  <c r="AN128" i="8"/>
  <c r="AM128" i="8"/>
  <c r="AL128" i="8"/>
  <c r="AK128" i="8"/>
  <c r="AJ128" i="8"/>
  <c r="AI128" i="8"/>
  <c r="AO127" i="8"/>
  <c r="AN127" i="8"/>
  <c r="AM127" i="8"/>
  <c r="AL127" i="8"/>
  <c r="AK127" i="8"/>
  <c r="AJ127" i="8"/>
  <c r="AI127" i="8"/>
  <c r="AO126" i="8"/>
  <c r="AN126" i="8"/>
  <c r="AM126" i="8"/>
  <c r="AL126" i="8"/>
  <c r="AK126" i="8"/>
  <c r="AJ126" i="8"/>
  <c r="AI126" i="8"/>
  <c r="AO125" i="8"/>
  <c r="AN125" i="8"/>
  <c r="AM125" i="8"/>
  <c r="AL125" i="8"/>
  <c r="AK125" i="8"/>
  <c r="AJ125" i="8"/>
  <c r="AI125" i="8"/>
  <c r="AO124" i="8"/>
  <c r="AN124" i="8"/>
  <c r="AM124" i="8"/>
  <c r="AL124" i="8"/>
  <c r="AK124" i="8"/>
  <c r="AJ124" i="8"/>
  <c r="AI124" i="8"/>
  <c r="AO123" i="8"/>
  <c r="AN123" i="8"/>
  <c r="AM123" i="8"/>
  <c r="AL123" i="8"/>
  <c r="AK123" i="8"/>
  <c r="AJ123" i="8"/>
  <c r="AI123" i="8"/>
  <c r="AO122" i="8"/>
  <c r="AN122" i="8"/>
  <c r="AM122" i="8"/>
  <c r="AL122" i="8"/>
  <c r="AK122" i="8"/>
  <c r="AJ122" i="8"/>
  <c r="AI122" i="8"/>
  <c r="AO109" i="8"/>
  <c r="AN109" i="8"/>
  <c r="AM109" i="8"/>
  <c r="AL109" i="8"/>
  <c r="AK109" i="8"/>
  <c r="AJ109" i="8"/>
  <c r="AI109" i="8"/>
  <c r="AO108" i="8"/>
  <c r="AN108" i="8"/>
  <c r="AM108" i="8"/>
  <c r="AL108" i="8"/>
  <c r="AK108" i="8"/>
  <c r="AJ108" i="8"/>
  <c r="AI108" i="8"/>
  <c r="AO107" i="8"/>
  <c r="AN107" i="8"/>
  <c r="AM107" i="8"/>
  <c r="AL107" i="8"/>
  <c r="AK107" i="8"/>
  <c r="AJ107" i="8"/>
  <c r="AI107" i="8"/>
  <c r="AO106" i="8"/>
  <c r="AN106" i="8"/>
  <c r="AM106" i="8"/>
  <c r="AL106" i="8"/>
  <c r="AK106" i="8"/>
  <c r="AJ106" i="8"/>
  <c r="AI106" i="8"/>
  <c r="AO105" i="8"/>
  <c r="AN105" i="8"/>
  <c r="AM105" i="8"/>
  <c r="AL105" i="8"/>
  <c r="AK105" i="8"/>
  <c r="AJ105" i="8"/>
  <c r="AI105" i="8"/>
  <c r="AO104" i="8"/>
  <c r="AN104" i="8"/>
  <c r="AM104" i="8"/>
  <c r="AL104" i="8"/>
  <c r="AK104" i="8"/>
  <c r="AJ104" i="8"/>
  <c r="AI104" i="8"/>
  <c r="AO103" i="8"/>
  <c r="AN103" i="8"/>
  <c r="AM103" i="8"/>
  <c r="AL103" i="8"/>
  <c r="AK103" i="8"/>
  <c r="AJ103" i="8"/>
  <c r="AI103" i="8"/>
  <c r="AO102" i="8"/>
  <c r="AN102" i="8"/>
  <c r="AM102" i="8"/>
  <c r="AL102" i="8"/>
  <c r="AK102" i="8"/>
  <c r="AJ102" i="8"/>
  <c r="AI102" i="8"/>
  <c r="AO101" i="8"/>
  <c r="AN101" i="8"/>
  <c r="AM101" i="8"/>
  <c r="AL101" i="8"/>
  <c r="AK101" i="8"/>
  <c r="AJ101" i="8"/>
  <c r="AI101" i="8"/>
  <c r="AO100" i="8"/>
  <c r="AN100" i="8"/>
  <c r="AM100" i="8"/>
  <c r="AL100" i="8"/>
  <c r="AK100" i="8"/>
  <c r="AJ100" i="8"/>
  <c r="AI100" i="8"/>
  <c r="AO99" i="8"/>
  <c r="AN99" i="8"/>
  <c r="AM99" i="8"/>
  <c r="AL99" i="8"/>
  <c r="AK99" i="8"/>
  <c r="AJ99" i="8"/>
  <c r="AI99" i="8"/>
  <c r="AO98" i="8"/>
  <c r="AN98" i="8"/>
  <c r="AM98" i="8"/>
  <c r="AL98" i="8"/>
  <c r="AK98" i="8"/>
  <c r="AJ98" i="8"/>
  <c r="AI98" i="8"/>
  <c r="AO97" i="8"/>
  <c r="AN97" i="8"/>
  <c r="AM97" i="8"/>
  <c r="AL97" i="8"/>
  <c r="AK97" i="8"/>
  <c r="AJ97" i="8"/>
  <c r="AI97" i="8"/>
  <c r="AO96" i="8"/>
  <c r="AN96" i="8"/>
  <c r="AM96" i="8"/>
  <c r="AL96" i="8"/>
  <c r="AK96" i="8"/>
  <c r="AJ96" i="8"/>
  <c r="AI96" i="8"/>
  <c r="AO95" i="8"/>
  <c r="AN95" i="8"/>
  <c r="AM95" i="8"/>
  <c r="AL95" i="8"/>
  <c r="AK95" i="8"/>
  <c r="AJ95" i="8"/>
  <c r="AI95" i="8"/>
  <c r="AO94" i="8"/>
  <c r="AN94" i="8"/>
  <c r="AM94" i="8"/>
  <c r="AL94" i="8"/>
  <c r="AK94" i="8"/>
  <c r="AJ94" i="8"/>
  <c r="AI94" i="8"/>
  <c r="AO81" i="8"/>
  <c r="AN81" i="8"/>
  <c r="AM81" i="8"/>
  <c r="AL81" i="8"/>
  <c r="AK81" i="8"/>
  <c r="AJ81" i="8"/>
  <c r="AI81" i="8"/>
  <c r="AO80" i="8"/>
  <c r="AN80" i="8"/>
  <c r="AM80" i="8"/>
  <c r="AL80" i="8"/>
  <c r="AK80" i="8"/>
  <c r="AJ80" i="8"/>
  <c r="AI80" i="8"/>
  <c r="AO79" i="8"/>
  <c r="AN79" i="8"/>
  <c r="AM79" i="8"/>
  <c r="AL79" i="8"/>
  <c r="AK79" i="8"/>
  <c r="AJ79" i="8"/>
  <c r="AI79" i="8"/>
  <c r="AO78" i="8"/>
  <c r="AN78" i="8"/>
  <c r="AM78" i="8"/>
  <c r="AL78" i="8"/>
  <c r="AK78" i="8"/>
  <c r="AJ78" i="8"/>
  <c r="AI78" i="8"/>
  <c r="AO77" i="8"/>
  <c r="AN77" i="8"/>
  <c r="AM77" i="8"/>
  <c r="AL77" i="8"/>
  <c r="AK77" i="8"/>
  <c r="AJ77" i="8"/>
  <c r="AI77" i="8"/>
  <c r="AO76" i="8"/>
  <c r="AN76" i="8"/>
  <c r="AM76" i="8"/>
  <c r="AL76" i="8"/>
  <c r="AK76" i="8"/>
  <c r="AJ76" i="8"/>
  <c r="AI76" i="8"/>
  <c r="AO75" i="8"/>
  <c r="AN75" i="8"/>
  <c r="AM75" i="8"/>
  <c r="AL75" i="8"/>
  <c r="AK75" i="8"/>
  <c r="AJ75" i="8"/>
  <c r="AI75" i="8"/>
  <c r="AO74" i="8"/>
  <c r="AN74" i="8"/>
  <c r="AM74" i="8"/>
  <c r="AL74" i="8"/>
  <c r="AK74" i="8"/>
  <c r="AJ74" i="8"/>
  <c r="AI74" i="8"/>
  <c r="AO73" i="8"/>
  <c r="AN73" i="8"/>
  <c r="AM73" i="8"/>
  <c r="AL73" i="8"/>
  <c r="AK73" i="8"/>
  <c r="AJ73" i="8"/>
  <c r="AI73" i="8"/>
  <c r="AO72" i="8"/>
  <c r="AN72" i="8"/>
  <c r="AM72" i="8"/>
  <c r="AL72" i="8"/>
  <c r="AK72" i="8"/>
  <c r="AJ72" i="8"/>
  <c r="AI72" i="8"/>
  <c r="AO71" i="8"/>
  <c r="AN71" i="8"/>
  <c r="AM71" i="8"/>
  <c r="AL71" i="8"/>
  <c r="AK71" i="8"/>
  <c r="AJ71" i="8"/>
  <c r="AI71" i="8"/>
  <c r="AO70" i="8"/>
  <c r="AN70" i="8"/>
  <c r="AM70" i="8"/>
  <c r="AL70" i="8"/>
  <c r="AK70" i="8"/>
  <c r="AJ70" i="8"/>
  <c r="AI70" i="8"/>
  <c r="AO69" i="8"/>
  <c r="AN69" i="8"/>
  <c r="AM69" i="8"/>
  <c r="AL69" i="8"/>
  <c r="AK69" i="8"/>
  <c r="AJ69" i="8"/>
  <c r="AI69" i="8"/>
  <c r="AO68" i="8"/>
  <c r="AN68" i="8"/>
  <c r="AM68" i="8"/>
  <c r="AL68" i="8"/>
  <c r="AK68" i="8"/>
  <c r="AJ68" i="8"/>
  <c r="AI68" i="8"/>
  <c r="AO67" i="8"/>
  <c r="AN67" i="8"/>
  <c r="AM67" i="8"/>
  <c r="AL67" i="8"/>
  <c r="AK67" i="8"/>
  <c r="AJ67" i="8"/>
  <c r="AI67" i="8"/>
  <c r="AO66" i="8"/>
  <c r="AN66" i="8"/>
  <c r="AM66" i="8"/>
  <c r="AL66" i="8"/>
  <c r="AK66" i="8"/>
  <c r="AJ66" i="8"/>
  <c r="AI66" i="8"/>
  <c r="AI38" i="8"/>
  <c r="AJ38" i="8"/>
  <c r="AK38" i="8"/>
  <c r="AL38" i="8"/>
  <c r="AM38" i="8"/>
  <c r="AN38" i="8"/>
  <c r="AO38" i="8"/>
  <c r="AI39" i="8"/>
  <c r="AJ39" i="8"/>
  <c r="AK39" i="8"/>
  <c r="AL39" i="8"/>
  <c r="AM39" i="8"/>
  <c r="AN39" i="8"/>
  <c r="AO39" i="8"/>
  <c r="AI40" i="8"/>
  <c r="AJ40" i="8"/>
  <c r="AK40" i="8"/>
  <c r="AL40" i="8"/>
  <c r="AM40" i="8"/>
  <c r="AN40" i="8"/>
  <c r="AO40" i="8"/>
  <c r="AI41" i="8"/>
  <c r="AJ41" i="8"/>
  <c r="AK41" i="8"/>
  <c r="AL41" i="8"/>
  <c r="AM41" i="8"/>
  <c r="AN41" i="8"/>
  <c r="AO41" i="8"/>
  <c r="AI42" i="8"/>
  <c r="AJ42" i="8"/>
  <c r="AK42" i="8"/>
  <c r="AL42" i="8"/>
  <c r="AM42" i="8"/>
  <c r="AN42" i="8"/>
  <c r="AO42" i="8"/>
  <c r="AI43" i="8"/>
  <c r="AJ43" i="8"/>
  <c r="AK43" i="8"/>
  <c r="AL43" i="8"/>
  <c r="AM43" i="8"/>
  <c r="AN43" i="8"/>
  <c r="AO43" i="8"/>
  <c r="AI44" i="8"/>
  <c r="AJ44" i="8"/>
  <c r="AK44" i="8"/>
  <c r="AL44" i="8"/>
  <c r="AM44" i="8"/>
  <c r="AN44" i="8"/>
  <c r="AO44" i="8"/>
  <c r="AI45" i="8"/>
  <c r="AJ45" i="8"/>
  <c r="AK45" i="8"/>
  <c r="AL45" i="8"/>
  <c r="AM45" i="8"/>
  <c r="AN45" i="8"/>
  <c r="AO45" i="8"/>
  <c r="AI46" i="8"/>
  <c r="AJ46" i="8"/>
  <c r="AK46" i="8"/>
  <c r="AL46" i="8"/>
  <c r="AM46" i="8"/>
  <c r="AN46" i="8"/>
  <c r="AO46" i="8"/>
  <c r="AI47" i="8"/>
  <c r="AJ47" i="8"/>
  <c r="AK47" i="8"/>
  <c r="AL47" i="8"/>
  <c r="AM47" i="8"/>
  <c r="AN47" i="8"/>
  <c r="AO47" i="8"/>
  <c r="AI48" i="8"/>
  <c r="AJ48" i="8"/>
  <c r="AK48" i="8"/>
  <c r="AL48" i="8"/>
  <c r="AM48" i="8"/>
  <c r="AN48" i="8"/>
  <c r="AO48" i="8"/>
  <c r="AI49" i="8"/>
  <c r="AJ49" i="8"/>
  <c r="AK49" i="8"/>
  <c r="AL49" i="8"/>
  <c r="AM49" i="8"/>
  <c r="AN49" i="8"/>
  <c r="AO49" i="8"/>
  <c r="AI50" i="8"/>
  <c r="AJ50" i="8"/>
  <c r="AK50" i="8"/>
  <c r="AL50" i="8"/>
  <c r="AM50" i="8"/>
  <c r="AN50" i="8"/>
  <c r="AO50" i="8"/>
  <c r="AI51" i="8"/>
  <c r="AJ51" i="8"/>
  <c r="AK51" i="8"/>
  <c r="AL51" i="8"/>
  <c r="AM51" i="8"/>
  <c r="AN51" i="8"/>
  <c r="AO51" i="8"/>
  <c r="AI52" i="8"/>
  <c r="AJ52" i="8"/>
  <c r="AK52" i="8"/>
  <c r="AL52" i="8"/>
  <c r="AM52" i="8"/>
  <c r="AN52" i="8"/>
  <c r="AO52" i="8"/>
  <c r="AI53" i="8"/>
  <c r="AJ53" i="8"/>
  <c r="AK53" i="8"/>
  <c r="AL53" i="8"/>
  <c r="AM53" i="8"/>
  <c r="AN53" i="8"/>
  <c r="AO53" i="8"/>
  <c r="AI11" i="8"/>
  <c r="AJ11" i="8"/>
  <c r="AK11" i="8"/>
  <c r="AL11" i="8"/>
  <c r="AM11" i="8"/>
  <c r="AN11" i="8"/>
  <c r="AO11" i="8"/>
  <c r="AI12" i="8"/>
  <c r="AJ12" i="8"/>
  <c r="AK12" i="8"/>
  <c r="AL12" i="8"/>
  <c r="AM12" i="8"/>
  <c r="AN12" i="8"/>
  <c r="AO12" i="8"/>
  <c r="AI13" i="8"/>
  <c r="AJ13" i="8"/>
  <c r="AK13" i="8"/>
  <c r="AL13" i="8"/>
  <c r="AM13" i="8"/>
  <c r="AN13" i="8"/>
  <c r="AO13" i="8"/>
  <c r="AI14" i="8"/>
  <c r="AJ14" i="8"/>
  <c r="AK14" i="8"/>
  <c r="AL14" i="8"/>
  <c r="AM14" i="8"/>
  <c r="AN14" i="8"/>
  <c r="AO14" i="8"/>
  <c r="AI15" i="8"/>
  <c r="AJ15" i="8"/>
  <c r="AK15" i="8"/>
  <c r="AL15" i="8"/>
  <c r="AM15" i="8"/>
  <c r="AN15" i="8"/>
  <c r="AO15" i="8"/>
  <c r="AI16" i="8"/>
  <c r="AJ16" i="8"/>
  <c r="AK16" i="8"/>
  <c r="AL16" i="8"/>
  <c r="AM16" i="8"/>
  <c r="AN16" i="8"/>
  <c r="AO16" i="8"/>
  <c r="AI17" i="8"/>
  <c r="AJ17" i="8"/>
  <c r="AK17" i="8"/>
  <c r="AL17" i="8"/>
  <c r="AM17" i="8"/>
  <c r="AN17" i="8"/>
  <c r="AO17" i="8"/>
  <c r="AI18" i="8"/>
  <c r="AJ18" i="8"/>
  <c r="AK18" i="8"/>
  <c r="AL18" i="8"/>
  <c r="AM18" i="8"/>
  <c r="AN18" i="8"/>
  <c r="AO18" i="8"/>
  <c r="AI19" i="8"/>
  <c r="AJ19" i="8"/>
  <c r="AK19" i="8"/>
  <c r="AL19" i="8"/>
  <c r="AM19" i="8"/>
  <c r="AN19" i="8"/>
  <c r="AO19" i="8"/>
  <c r="AI20" i="8"/>
  <c r="AJ20" i="8"/>
  <c r="AK20" i="8"/>
  <c r="AL20" i="8"/>
  <c r="AM20" i="8"/>
  <c r="AN20" i="8"/>
  <c r="AO20" i="8"/>
  <c r="AI21" i="8"/>
  <c r="AJ21" i="8"/>
  <c r="AK21" i="8"/>
  <c r="AL21" i="8"/>
  <c r="AM21" i="8"/>
  <c r="AN21" i="8"/>
  <c r="AO21" i="8"/>
  <c r="AI22" i="8"/>
  <c r="AJ22" i="8"/>
  <c r="AK22" i="8"/>
  <c r="AL22" i="8"/>
  <c r="AM22" i="8"/>
  <c r="AN22" i="8"/>
  <c r="AO22" i="8"/>
  <c r="AI23" i="8"/>
  <c r="AJ23" i="8"/>
  <c r="AK23" i="8"/>
  <c r="AL23" i="8"/>
  <c r="AM23" i="8"/>
  <c r="AN23" i="8"/>
  <c r="AO23" i="8"/>
  <c r="AI24" i="8"/>
  <c r="AJ24" i="8"/>
  <c r="AK24" i="8"/>
  <c r="AL24" i="8"/>
  <c r="AM24" i="8"/>
  <c r="AN24" i="8"/>
  <c r="AO24" i="8"/>
  <c r="AI25" i="8"/>
  <c r="AJ25" i="8"/>
  <c r="AK25" i="8"/>
  <c r="AL25" i="8"/>
  <c r="AM25" i="8"/>
  <c r="AN25" i="8"/>
  <c r="AO25" i="8"/>
  <c r="AJ10" i="8"/>
  <c r="AK10" i="8"/>
  <c r="AL10" i="8"/>
  <c r="AM10" i="8"/>
  <c r="AN10" i="8"/>
  <c r="AO10" i="8"/>
  <c r="AI10" i="8"/>
  <c r="AR26" i="8"/>
  <c r="AQ26" i="8"/>
  <c r="AY141" i="8" l="1"/>
  <c r="AY140" i="8"/>
  <c r="AY139" i="8"/>
  <c r="AY138" i="8"/>
  <c r="AY137" i="8"/>
  <c r="AY136" i="8"/>
  <c r="AY135" i="8"/>
  <c r="AY134" i="8"/>
  <c r="AY133" i="8"/>
  <c r="AY132" i="8"/>
  <c r="AY131" i="8"/>
  <c r="AY130" i="8"/>
  <c r="AY129" i="8"/>
  <c r="AY128" i="8"/>
  <c r="AY127" i="8"/>
  <c r="AY126" i="8"/>
  <c r="AY125" i="8"/>
  <c r="AY124" i="8"/>
  <c r="AY123" i="8"/>
  <c r="AY122" i="8"/>
  <c r="AY121" i="8"/>
  <c r="AY120" i="8"/>
  <c r="AY119" i="8"/>
  <c r="AY118" i="8"/>
  <c r="E116" i="8"/>
  <c r="D116" i="8"/>
  <c r="AY113" i="8"/>
  <c r="AY112" i="8"/>
  <c r="AY111" i="8"/>
  <c r="AY110" i="8"/>
  <c r="AY109" i="8"/>
  <c r="AY108" i="8"/>
  <c r="AY107" i="8"/>
  <c r="AY106" i="8"/>
  <c r="AY105" i="8"/>
  <c r="AY104" i="8"/>
  <c r="AY103" i="8"/>
  <c r="AY102" i="8"/>
  <c r="AY101" i="8"/>
  <c r="AY100" i="8"/>
  <c r="AY99" i="8"/>
  <c r="AY98" i="8"/>
  <c r="AY97" i="8"/>
  <c r="AY96" i="8"/>
  <c r="AY95" i="8"/>
  <c r="AY94" i="8"/>
  <c r="AY93" i="8"/>
  <c r="AY92" i="8"/>
  <c r="AY91" i="8"/>
  <c r="AY90" i="8"/>
  <c r="E88" i="8"/>
  <c r="D88" i="8"/>
  <c r="AY85" i="8"/>
  <c r="AY84" i="8"/>
  <c r="AY83" i="8"/>
  <c r="AY82" i="8"/>
  <c r="AY81" i="8"/>
  <c r="AY80" i="8"/>
  <c r="AY79" i="8"/>
  <c r="AY78" i="8"/>
  <c r="AY77" i="8"/>
  <c r="AY76" i="8"/>
  <c r="AY75" i="8"/>
  <c r="AY74" i="8"/>
  <c r="AY73" i="8"/>
  <c r="AY72" i="8"/>
  <c r="AY71" i="8"/>
  <c r="AY70" i="8"/>
  <c r="AY69" i="8"/>
  <c r="AY68" i="8"/>
  <c r="AY67" i="8"/>
  <c r="AY66" i="8"/>
  <c r="AY65" i="8"/>
  <c r="AY64" i="8"/>
  <c r="AY63" i="8"/>
  <c r="AY62" i="8"/>
  <c r="E60" i="8"/>
  <c r="D60" i="8"/>
  <c r="AY57" i="8"/>
  <c r="AY56" i="8"/>
  <c r="AY55" i="8"/>
  <c r="AY54" i="8"/>
  <c r="AY53" i="8"/>
  <c r="AY52" i="8"/>
  <c r="AY51" i="8"/>
  <c r="AY50" i="8"/>
  <c r="AY49" i="8"/>
  <c r="AY48" i="8"/>
  <c r="AY47" i="8"/>
  <c r="AY46" i="8"/>
  <c r="AY45" i="8"/>
  <c r="AY44" i="8"/>
  <c r="AY43" i="8"/>
  <c r="AY42" i="8"/>
  <c r="AY41" i="8"/>
  <c r="AY40" i="8"/>
  <c r="AY39" i="8"/>
  <c r="AY38" i="8"/>
  <c r="AY37" i="8"/>
  <c r="AY36" i="8"/>
  <c r="AY35" i="8"/>
  <c r="AY34" i="8"/>
  <c r="E32" i="8"/>
  <c r="K32" i="8"/>
  <c r="AY29" i="8"/>
  <c r="AY28" i="8"/>
  <c r="AY27" i="8"/>
  <c r="AY26" i="8"/>
  <c r="AY25" i="8"/>
  <c r="AY24" i="8"/>
  <c r="AY23" i="8"/>
  <c r="AY22" i="8"/>
  <c r="AY21" i="8"/>
  <c r="AY20" i="8"/>
  <c r="AY19" i="8"/>
  <c r="AY18" i="8"/>
  <c r="AY17" i="8"/>
  <c r="AY16" i="8"/>
  <c r="AY15" i="8"/>
  <c r="AY14" i="8"/>
  <c r="AY13" i="8"/>
  <c r="AY12" i="8"/>
  <c r="AY11" i="8"/>
  <c r="AY10" i="8"/>
  <c r="AY9" i="8"/>
  <c r="AY8" i="8"/>
  <c r="AY7" i="8"/>
  <c r="AY6" i="8"/>
  <c r="E4" i="8"/>
  <c r="D4" i="8"/>
  <c r="E2" i="8"/>
  <c r="W142" i="8"/>
  <c r="V142" i="8"/>
  <c r="U142" i="8"/>
  <c r="T142" i="8"/>
  <c r="S142" i="8"/>
  <c r="R142" i="8"/>
  <c r="Q142" i="8"/>
  <c r="AW141" i="8"/>
  <c r="AV141" i="8"/>
  <c r="AU141" i="8"/>
  <c r="AT141" i="8"/>
  <c r="AS141" i="8"/>
  <c r="AR141" i="8"/>
  <c r="AQ141" i="8"/>
  <c r="AW140" i="8"/>
  <c r="AV140" i="8"/>
  <c r="AU140" i="8"/>
  <c r="AT140" i="8"/>
  <c r="AS140" i="8"/>
  <c r="AR140" i="8"/>
  <c r="AQ140" i="8"/>
  <c r="AW139" i="8"/>
  <c r="AV139" i="8"/>
  <c r="AU139" i="8"/>
  <c r="AT139" i="8"/>
  <c r="AS139" i="8"/>
  <c r="AR139" i="8"/>
  <c r="AQ139" i="8"/>
  <c r="AW138" i="8"/>
  <c r="AV138" i="8"/>
  <c r="AU138" i="8"/>
  <c r="AT138" i="8"/>
  <c r="AS138" i="8"/>
  <c r="AR138" i="8"/>
  <c r="AQ138" i="8"/>
  <c r="AW137" i="8"/>
  <c r="AV137" i="8"/>
  <c r="AU137" i="8"/>
  <c r="AT137" i="8"/>
  <c r="AS137" i="8"/>
  <c r="AR137" i="8"/>
  <c r="AQ137" i="8"/>
  <c r="AG137" i="8"/>
  <c r="AF137" i="8"/>
  <c r="AE137" i="8"/>
  <c r="AC137" i="8"/>
  <c r="AB137" i="8"/>
  <c r="AA137" i="8"/>
  <c r="AD137" i="8"/>
  <c r="AW136" i="8"/>
  <c r="AV136" i="8"/>
  <c r="AU136" i="8"/>
  <c r="AT136" i="8"/>
  <c r="AS136" i="8"/>
  <c r="AR136" i="8"/>
  <c r="AQ136" i="8"/>
  <c r="AD136" i="8"/>
  <c r="AW135" i="8"/>
  <c r="AV135" i="8"/>
  <c r="AU135" i="8"/>
  <c r="AT135" i="8"/>
  <c r="AS135" i="8"/>
  <c r="AR135" i="8"/>
  <c r="AQ135" i="8"/>
  <c r="AG135" i="8"/>
  <c r="AC135" i="8"/>
  <c r="AF135" i="8"/>
  <c r="AW134" i="8"/>
  <c r="AV134" i="8"/>
  <c r="AU134" i="8"/>
  <c r="AT134" i="8"/>
  <c r="AS134" i="8"/>
  <c r="AR134" i="8"/>
  <c r="AQ134" i="8"/>
  <c r="AG134" i="8"/>
  <c r="AF134" i="8"/>
  <c r="AC134" i="8"/>
  <c r="AB134" i="8"/>
  <c r="AE134" i="8"/>
  <c r="AW133" i="8"/>
  <c r="AV133" i="8"/>
  <c r="AU133" i="8"/>
  <c r="AT133" i="8"/>
  <c r="AS133" i="8"/>
  <c r="AR133" i="8"/>
  <c r="AQ133" i="8"/>
  <c r="AG133" i="8"/>
  <c r="AF133" i="8"/>
  <c r="AE133" i="8"/>
  <c r="AC133" i="8"/>
  <c r="AB133" i="8"/>
  <c r="AA133" i="8"/>
  <c r="AD133" i="8"/>
  <c r="AW132" i="8"/>
  <c r="AV132" i="8"/>
  <c r="AU132" i="8"/>
  <c r="AT132" i="8"/>
  <c r="AS132" i="8"/>
  <c r="AR132" i="8"/>
  <c r="AQ132" i="8"/>
  <c r="AD132" i="8"/>
  <c r="AW131" i="8"/>
  <c r="AV131" i="8"/>
  <c r="AU131" i="8"/>
  <c r="AT131" i="8"/>
  <c r="AS131" i="8"/>
  <c r="AR131" i="8"/>
  <c r="AQ131" i="8"/>
  <c r="AG131" i="8"/>
  <c r="AC131" i="8"/>
  <c r="AF131" i="8"/>
  <c r="AW130" i="8"/>
  <c r="AV130" i="8"/>
  <c r="AU130" i="8"/>
  <c r="AT130" i="8"/>
  <c r="AS130" i="8"/>
  <c r="AR130" i="8"/>
  <c r="AQ130" i="8"/>
  <c r="AG130" i="8"/>
  <c r="AF130" i="8"/>
  <c r="AC130" i="8"/>
  <c r="AB130" i="8"/>
  <c r="AE130" i="8"/>
  <c r="AW129" i="8"/>
  <c r="AV129" i="8"/>
  <c r="AU129" i="8"/>
  <c r="AT129" i="8"/>
  <c r="AS129" i="8"/>
  <c r="AR129" i="8"/>
  <c r="AQ129" i="8"/>
  <c r="AG129" i="8"/>
  <c r="AF129" i="8"/>
  <c r="AE129" i="8"/>
  <c r="AC129" i="8"/>
  <c r="AB129" i="8"/>
  <c r="AA129" i="8"/>
  <c r="AD129" i="8"/>
  <c r="AW128" i="8"/>
  <c r="AV128" i="8"/>
  <c r="AU128" i="8"/>
  <c r="AT128" i="8"/>
  <c r="AS128" i="8"/>
  <c r="AR128" i="8"/>
  <c r="AQ128" i="8"/>
  <c r="AD128" i="8"/>
  <c r="AW127" i="8"/>
  <c r="AV127" i="8"/>
  <c r="AU127" i="8"/>
  <c r="AT127" i="8"/>
  <c r="AS127" i="8"/>
  <c r="AR127" i="8"/>
  <c r="AQ127" i="8"/>
  <c r="AG127" i="8"/>
  <c r="AC127" i="8"/>
  <c r="AF127" i="8"/>
  <c r="AW126" i="8"/>
  <c r="AV126" i="8"/>
  <c r="AU126" i="8"/>
  <c r="AT126" i="8"/>
  <c r="AS126" i="8"/>
  <c r="AR126" i="8"/>
  <c r="AQ126" i="8"/>
  <c r="AG126" i="8"/>
  <c r="AF126" i="8"/>
  <c r="AC126" i="8"/>
  <c r="AB126" i="8"/>
  <c r="AE126" i="8"/>
  <c r="AW125" i="8"/>
  <c r="AV125" i="8"/>
  <c r="AU125" i="8"/>
  <c r="AT125" i="8"/>
  <c r="AS125" i="8"/>
  <c r="AR125" i="8"/>
  <c r="AQ125" i="8"/>
  <c r="AG125" i="8"/>
  <c r="AF125" i="8"/>
  <c r="AE125" i="8"/>
  <c r="AC125" i="8"/>
  <c r="AB125" i="8"/>
  <c r="AA125" i="8"/>
  <c r="AD125" i="8"/>
  <c r="AW124" i="8"/>
  <c r="AV124" i="8"/>
  <c r="AU124" i="8"/>
  <c r="AT124" i="8"/>
  <c r="AS124" i="8"/>
  <c r="AR124" i="8"/>
  <c r="AQ124" i="8"/>
  <c r="AW123" i="8"/>
  <c r="AV123" i="8"/>
  <c r="AU123" i="8"/>
  <c r="AT123" i="8"/>
  <c r="AS123" i="8"/>
  <c r="AR123" i="8"/>
  <c r="AQ123" i="8"/>
  <c r="AG123" i="8"/>
  <c r="AC123" i="8"/>
  <c r="AF123" i="8"/>
  <c r="AW122" i="8"/>
  <c r="AV122" i="8"/>
  <c r="AU122" i="8"/>
  <c r="AT122" i="8"/>
  <c r="AS122" i="8"/>
  <c r="AR122" i="8"/>
  <c r="AQ122" i="8"/>
  <c r="AG122" i="8"/>
  <c r="AF122" i="8"/>
  <c r="AC122" i="8"/>
  <c r="AB122" i="8"/>
  <c r="AE122" i="8"/>
  <c r="AW121" i="8"/>
  <c r="AV121" i="8"/>
  <c r="AU121" i="8"/>
  <c r="AT121" i="8"/>
  <c r="AS121" i="8"/>
  <c r="AR121" i="8"/>
  <c r="AQ121" i="8"/>
  <c r="AG121" i="8"/>
  <c r="AF121" i="8"/>
  <c r="AE121" i="8"/>
  <c r="AC121" i="8"/>
  <c r="AB121" i="8"/>
  <c r="AA121" i="8"/>
  <c r="AD121" i="8"/>
  <c r="AW120" i="8"/>
  <c r="AV120" i="8"/>
  <c r="AU120" i="8"/>
  <c r="AT120" i="8"/>
  <c r="AS120" i="8"/>
  <c r="AR120" i="8"/>
  <c r="AQ120" i="8"/>
  <c r="AE120" i="8"/>
  <c r="AD120" i="8"/>
  <c r="AA120" i="8"/>
  <c r="AW119" i="8"/>
  <c r="AV119" i="8"/>
  <c r="AU119" i="8"/>
  <c r="AT119" i="8"/>
  <c r="AS119" i="8"/>
  <c r="AR119" i="8"/>
  <c r="AQ119" i="8"/>
  <c r="AQ118" i="8"/>
  <c r="AW118" i="8"/>
  <c r="AV118" i="8"/>
  <c r="AU118" i="8"/>
  <c r="AT118" i="8"/>
  <c r="AS118" i="8"/>
  <c r="AR118" i="8"/>
  <c r="AW117" i="8"/>
  <c r="AV117" i="8"/>
  <c r="AU117" i="8"/>
  <c r="AT117" i="8"/>
  <c r="AS117" i="8"/>
  <c r="AR117" i="8"/>
  <c r="AQ117" i="8"/>
  <c r="AO117" i="8"/>
  <c r="AN117" i="8"/>
  <c r="AM117" i="8"/>
  <c r="AL117" i="8"/>
  <c r="AK117" i="8"/>
  <c r="AJ117" i="8"/>
  <c r="AI117" i="8"/>
  <c r="AG117" i="8"/>
  <c r="AF117" i="8"/>
  <c r="AE117" i="8"/>
  <c r="AD117" i="8"/>
  <c r="AC117" i="8"/>
  <c r="AB117" i="8"/>
  <c r="AA117" i="8"/>
  <c r="W114" i="8"/>
  <c r="V114" i="8"/>
  <c r="U114" i="8"/>
  <c r="T114" i="8"/>
  <c r="S114" i="8"/>
  <c r="R114" i="8"/>
  <c r="Q114" i="8"/>
  <c r="AW113" i="8"/>
  <c r="AV113" i="8"/>
  <c r="AU113" i="8"/>
  <c r="AT113" i="8"/>
  <c r="AS113" i="8"/>
  <c r="AR113" i="8"/>
  <c r="AQ113" i="8"/>
  <c r="AW112" i="8"/>
  <c r="AV112" i="8"/>
  <c r="AU112" i="8"/>
  <c r="AT112" i="8"/>
  <c r="AS112" i="8"/>
  <c r="AR112" i="8"/>
  <c r="AQ112" i="8"/>
  <c r="AW111" i="8"/>
  <c r="AV111" i="8"/>
  <c r="AU111" i="8"/>
  <c r="AT111" i="8"/>
  <c r="AS111" i="8"/>
  <c r="AR111" i="8"/>
  <c r="AQ111" i="8"/>
  <c r="AW110" i="8"/>
  <c r="AV110" i="8"/>
  <c r="AU110" i="8"/>
  <c r="AT110" i="8"/>
  <c r="AS110" i="8"/>
  <c r="AR110" i="8"/>
  <c r="AQ110" i="8"/>
  <c r="AW109" i="8"/>
  <c r="AV109" i="8"/>
  <c r="AU109" i="8"/>
  <c r="AT109" i="8"/>
  <c r="AS109" i="8"/>
  <c r="AR109" i="8"/>
  <c r="AQ109" i="8"/>
  <c r="AG109" i="8"/>
  <c r="AF109" i="8"/>
  <c r="AC109" i="8"/>
  <c r="AB109" i="8"/>
  <c r="AE109" i="8"/>
  <c r="AW108" i="8"/>
  <c r="AV108" i="8"/>
  <c r="AU108" i="8"/>
  <c r="AT108" i="8"/>
  <c r="AS108" i="8"/>
  <c r="AR108" i="8"/>
  <c r="AQ108" i="8"/>
  <c r="AG108" i="8"/>
  <c r="AF108" i="8"/>
  <c r="AE108" i="8"/>
  <c r="AC108" i="8"/>
  <c r="AB108" i="8"/>
  <c r="AA108" i="8"/>
  <c r="AD108" i="8"/>
  <c r="AW107" i="8"/>
  <c r="AV107" i="8"/>
  <c r="AU107" i="8"/>
  <c r="AT107" i="8"/>
  <c r="AS107" i="8"/>
  <c r="AR107" i="8"/>
  <c r="AQ107" i="8"/>
  <c r="AD107" i="8"/>
  <c r="AW106" i="8"/>
  <c r="AV106" i="8"/>
  <c r="AU106" i="8"/>
  <c r="AT106" i="8"/>
  <c r="AS106" i="8"/>
  <c r="AR106" i="8"/>
  <c r="AQ106" i="8"/>
  <c r="AG106" i="8"/>
  <c r="AC106" i="8"/>
  <c r="AF106" i="8"/>
  <c r="AW105" i="8"/>
  <c r="AV105" i="8"/>
  <c r="AU105" i="8"/>
  <c r="AT105" i="8"/>
  <c r="AS105" i="8"/>
  <c r="AR105" i="8"/>
  <c r="AQ105" i="8"/>
  <c r="AG105" i="8"/>
  <c r="AF105" i="8"/>
  <c r="AC105" i="8"/>
  <c r="AB105" i="8"/>
  <c r="AE105" i="8"/>
  <c r="AW104" i="8"/>
  <c r="AV104" i="8"/>
  <c r="AU104" i="8"/>
  <c r="AT104" i="8"/>
  <c r="AS104" i="8"/>
  <c r="AR104" i="8"/>
  <c r="AQ104" i="8"/>
  <c r="AG104" i="8"/>
  <c r="AF104" i="8"/>
  <c r="AE104" i="8"/>
  <c r="AC104" i="8"/>
  <c r="AB104" i="8"/>
  <c r="AA104" i="8"/>
  <c r="AD104" i="8"/>
  <c r="AW103" i="8"/>
  <c r="AV103" i="8"/>
  <c r="AU103" i="8"/>
  <c r="AT103" i="8"/>
  <c r="AS103" i="8"/>
  <c r="AR103" i="8"/>
  <c r="AQ103" i="8"/>
  <c r="AD103" i="8"/>
  <c r="AW102" i="8"/>
  <c r="AV102" i="8"/>
  <c r="AU102" i="8"/>
  <c r="AT102" i="8"/>
  <c r="AS102" i="8"/>
  <c r="AR102" i="8"/>
  <c r="AQ102" i="8"/>
  <c r="AG102" i="8"/>
  <c r="AC102" i="8"/>
  <c r="AF102" i="8"/>
  <c r="AW101" i="8"/>
  <c r="AV101" i="8"/>
  <c r="AU101" i="8"/>
  <c r="AT101" i="8"/>
  <c r="AS101" i="8"/>
  <c r="AR101" i="8"/>
  <c r="AQ101" i="8"/>
  <c r="AG101" i="8"/>
  <c r="AF101" i="8"/>
  <c r="AC101" i="8"/>
  <c r="AB101" i="8"/>
  <c r="AE101" i="8"/>
  <c r="AW100" i="8"/>
  <c r="AV100" i="8"/>
  <c r="AU100" i="8"/>
  <c r="AT100" i="8"/>
  <c r="AS100" i="8"/>
  <c r="AR100" i="8"/>
  <c r="AQ100" i="8"/>
  <c r="AG100" i="8"/>
  <c r="AF100" i="8"/>
  <c r="AE100" i="8"/>
  <c r="AC100" i="8"/>
  <c r="AB100" i="8"/>
  <c r="AA100" i="8"/>
  <c r="AD100" i="8"/>
  <c r="AW99" i="8"/>
  <c r="AV99" i="8"/>
  <c r="AU99" i="8"/>
  <c r="AT99" i="8"/>
  <c r="AS99" i="8"/>
  <c r="AR99" i="8"/>
  <c r="AQ99" i="8"/>
  <c r="AD99" i="8"/>
  <c r="AW98" i="8"/>
  <c r="AV98" i="8"/>
  <c r="AU98" i="8"/>
  <c r="AT98" i="8"/>
  <c r="AS98" i="8"/>
  <c r="AR98" i="8"/>
  <c r="AQ98" i="8"/>
  <c r="AG98" i="8"/>
  <c r="AD98" i="8"/>
  <c r="AC98" i="8"/>
  <c r="AW97" i="8"/>
  <c r="AV97" i="8"/>
  <c r="AU97" i="8"/>
  <c r="AT97" i="8"/>
  <c r="AS97" i="8"/>
  <c r="AR97" i="8"/>
  <c r="AQ97" i="8"/>
  <c r="AG97" i="8"/>
  <c r="AF97" i="8"/>
  <c r="AC97" i="8"/>
  <c r="AB97" i="8"/>
  <c r="AE97" i="8"/>
  <c r="AW96" i="8"/>
  <c r="AV96" i="8"/>
  <c r="AU96" i="8"/>
  <c r="AT96" i="8"/>
  <c r="AS96" i="8"/>
  <c r="AR96" i="8"/>
  <c r="AQ96" i="8"/>
  <c r="AG96" i="8"/>
  <c r="AF96" i="8"/>
  <c r="AE96" i="8"/>
  <c r="AC96" i="8"/>
  <c r="AB96" i="8"/>
  <c r="AA96" i="8"/>
  <c r="AD96" i="8"/>
  <c r="AW95" i="8"/>
  <c r="AV95" i="8"/>
  <c r="AU95" i="8"/>
  <c r="AT95" i="8"/>
  <c r="AS95" i="8"/>
  <c r="AR95" i="8"/>
  <c r="AQ95" i="8"/>
  <c r="AD95" i="8"/>
  <c r="AW94" i="8"/>
  <c r="AV94" i="8"/>
  <c r="AU94" i="8"/>
  <c r="AT94" i="8"/>
  <c r="AS94" i="8"/>
  <c r="AR94" i="8"/>
  <c r="AQ94" i="8"/>
  <c r="AD94" i="8"/>
  <c r="AW93" i="8"/>
  <c r="AV93" i="8"/>
  <c r="AU93" i="8"/>
  <c r="AT93" i="8"/>
  <c r="AS93" i="8"/>
  <c r="AR93" i="8"/>
  <c r="AQ93" i="8"/>
  <c r="AG93" i="8"/>
  <c r="AD93" i="8"/>
  <c r="AC93" i="8"/>
  <c r="AB93" i="8"/>
  <c r="AW92" i="8"/>
  <c r="AV92" i="8"/>
  <c r="AU92" i="8"/>
  <c r="AT92" i="8"/>
  <c r="AS92" i="8"/>
  <c r="AR92" i="8"/>
  <c r="AQ92" i="8"/>
  <c r="AG92" i="8"/>
  <c r="AF92" i="8"/>
  <c r="AC92" i="8"/>
  <c r="AB92" i="8"/>
  <c r="AE92" i="8"/>
  <c r="AW91" i="8"/>
  <c r="AV91" i="8"/>
  <c r="AU91" i="8"/>
  <c r="AT91" i="8"/>
  <c r="AS91" i="8"/>
  <c r="AR91" i="8"/>
  <c r="AQ91" i="8"/>
  <c r="AG91" i="8"/>
  <c r="AF91" i="8"/>
  <c r="AE91" i="8"/>
  <c r="AC91" i="8"/>
  <c r="AB91" i="8"/>
  <c r="AA91" i="8"/>
  <c r="AD91" i="8"/>
  <c r="AW90" i="8"/>
  <c r="AV90" i="8"/>
  <c r="AU90" i="8"/>
  <c r="AT90" i="8"/>
  <c r="AS90" i="8"/>
  <c r="AR90" i="8"/>
  <c r="AQ90" i="8"/>
  <c r="AG90" i="8"/>
  <c r="AW89" i="8"/>
  <c r="AV89" i="8"/>
  <c r="AU89" i="8"/>
  <c r="AT89" i="8"/>
  <c r="AS89" i="8"/>
  <c r="AR89" i="8"/>
  <c r="AQ89" i="8"/>
  <c r="AO89" i="8"/>
  <c r="AN89" i="8"/>
  <c r="AM89" i="8"/>
  <c r="AL89" i="8"/>
  <c r="AK89" i="8"/>
  <c r="AJ89" i="8"/>
  <c r="AI89" i="8"/>
  <c r="AG89" i="8"/>
  <c r="AF89" i="8"/>
  <c r="AE89" i="8"/>
  <c r="AD89" i="8"/>
  <c r="AC89" i="8"/>
  <c r="AB89" i="8"/>
  <c r="AA89" i="8"/>
  <c r="W86" i="8"/>
  <c r="V86" i="8"/>
  <c r="U86" i="8"/>
  <c r="T86" i="8"/>
  <c r="S86" i="8"/>
  <c r="R86" i="8"/>
  <c r="Q86" i="8"/>
  <c r="AW85" i="8"/>
  <c r="AV85" i="8"/>
  <c r="AU85" i="8"/>
  <c r="AT85" i="8"/>
  <c r="AS85" i="8"/>
  <c r="AR85" i="8"/>
  <c r="AQ85" i="8"/>
  <c r="AW84" i="8"/>
  <c r="AV84" i="8"/>
  <c r="AU84" i="8"/>
  <c r="AT84" i="8"/>
  <c r="AS84" i="8"/>
  <c r="AR84" i="8"/>
  <c r="AQ84" i="8"/>
  <c r="AW83" i="8"/>
  <c r="AV83" i="8"/>
  <c r="AU83" i="8"/>
  <c r="AT83" i="8"/>
  <c r="AS83" i="8"/>
  <c r="AR83" i="8"/>
  <c r="AQ83" i="8"/>
  <c r="AW82" i="8"/>
  <c r="AV82" i="8"/>
  <c r="AU82" i="8"/>
  <c r="AT82" i="8"/>
  <c r="AS82" i="8"/>
  <c r="AR82" i="8"/>
  <c r="AQ82" i="8"/>
  <c r="AW81" i="8"/>
  <c r="AV81" i="8"/>
  <c r="AU81" i="8"/>
  <c r="AT81" i="8"/>
  <c r="AS81" i="8"/>
  <c r="AR81" i="8"/>
  <c r="AQ81" i="8"/>
  <c r="AG81" i="8"/>
  <c r="AF81" i="8"/>
  <c r="AE81" i="8"/>
  <c r="AC81" i="8"/>
  <c r="AB81" i="8"/>
  <c r="AA81" i="8"/>
  <c r="AD81" i="8"/>
  <c r="AW80" i="8"/>
  <c r="AV80" i="8"/>
  <c r="AU80" i="8"/>
  <c r="AT80" i="8"/>
  <c r="AS80" i="8"/>
  <c r="AR80" i="8"/>
  <c r="AQ80" i="8"/>
  <c r="AG80" i="8"/>
  <c r="AW79" i="8"/>
  <c r="AV79" i="8"/>
  <c r="AU79" i="8"/>
  <c r="AT79" i="8"/>
  <c r="AS79" i="8"/>
  <c r="AR79" i="8"/>
  <c r="AQ79" i="8"/>
  <c r="AG79" i="8"/>
  <c r="AC79" i="8"/>
  <c r="AF79" i="8"/>
  <c r="AW78" i="8"/>
  <c r="AV78" i="8"/>
  <c r="AU78" i="8"/>
  <c r="AT78" i="8"/>
  <c r="AS78" i="8"/>
  <c r="AR78" i="8"/>
  <c r="AQ78" i="8"/>
  <c r="AG78" i="8"/>
  <c r="AF78" i="8"/>
  <c r="AC78" i="8"/>
  <c r="AB78" i="8"/>
  <c r="AE78" i="8"/>
  <c r="AW77" i="8"/>
  <c r="AV77" i="8"/>
  <c r="AU77" i="8"/>
  <c r="AT77" i="8"/>
  <c r="AS77" i="8"/>
  <c r="AR77" i="8"/>
  <c r="AQ77" i="8"/>
  <c r="AG77" i="8"/>
  <c r="AF77" i="8"/>
  <c r="AE77" i="8"/>
  <c r="AC77" i="8"/>
  <c r="AB77" i="8"/>
  <c r="AA77" i="8"/>
  <c r="AD77" i="8"/>
  <c r="AW76" i="8"/>
  <c r="AV76" i="8"/>
  <c r="AU76" i="8"/>
  <c r="AT76" i="8"/>
  <c r="AS76" i="8"/>
  <c r="AR76" i="8"/>
  <c r="AQ76" i="8"/>
  <c r="AG76" i="8"/>
  <c r="AW75" i="8"/>
  <c r="AV75" i="8"/>
  <c r="AU75" i="8"/>
  <c r="AT75" i="8"/>
  <c r="AS75" i="8"/>
  <c r="AR75" i="8"/>
  <c r="AQ75" i="8"/>
  <c r="AG75" i="8"/>
  <c r="AC75" i="8"/>
  <c r="AF75" i="8"/>
  <c r="AW74" i="8"/>
  <c r="AV74" i="8"/>
  <c r="AU74" i="8"/>
  <c r="AT74" i="8"/>
  <c r="AS74" i="8"/>
  <c r="AR74" i="8"/>
  <c r="AQ74" i="8"/>
  <c r="AG74" i="8"/>
  <c r="AF74" i="8"/>
  <c r="AC74" i="8"/>
  <c r="AB74" i="8"/>
  <c r="AE74" i="8"/>
  <c r="AW73" i="8"/>
  <c r="AV73" i="8"/>
  <c r="AU73" i="8"/>
  <c r="AT73" i="8"/>
  <c r="AS73" i="8"/>
  <c r="AR73" i="8"/>
  <c r="AQ73" i="8"/>
  <c r="AG73" i="8"/>
  <c r="AF73" i="8"/>
  <c r="AE73" i="8"/>
  <c r="AC73" i="8"/>
  <c r="AB73" i="8"/>
  <c r="AA73" i="8"/>
  <c r="AD73" i="8"/>
  <c r="AW72" i="8"/>
  <c r="AV72" i="8"/>
  <c r="AU72" i="8"/>
  <c r="AT72" i="8"/>
  <c r="AS72" i="8"/>
  <c r="AR72" i="8"/>
  <c r="AQ72" i="8"/>
  <c r="AG72" i="8"/>
  <c r="AW71" i="8"/>
  <c r="AV71" i="8"/>
  <c r="AU71" i="8"/>
  <c r="AT71" i="8"/>
  <c r="AS71" i="8"/>
  <c r="AR71" i="8"/>
  <c r="AQ71" i="8"/>
  <c r="AG71" i="8"/>
  <c r="AC71" i="8"/>
  <c r="AF71" i="8"/>
  <c r="AW70" i="8"/>
  <c r="AV70" i="8"/>
  <c r="AU70" i="8"/>
  <c r="AT70" i="8"/>
  <c r="AS70" i="8"/>
  <c r="AR70" i="8"/>
  <c r="AQ70" i="8"/>
  <c r="AG70" i="8"/>
  <c r="AF70" i="8"/>
  <c r="AC70" i="8"/>
  <c r="AB70" i="8"/>
  <c r="AE70" i="8"/>
  <c r="AW69" i="8"/>
  <c r="AV69" i="8"/>
  <c r="AU69" i="8"/>
  <c r="AT69" i="8"/>
  <c r="AS69" i="8"/>
  <c r="AR69" i="8"/>
  <c r="AQ69" i="8"/>
  <c r="AG69" i="8"/>
  <c r="AF69" i="8"/>
  <c r="AE69" i="8"/>
  <c r="AC69" i="8"/>
  <c r="AB69" i="8"/>
  <c r="AA69" i="8"/>
  <c r="AD69" i="8"/>
  <c r="AW68" i="8"/>
  <c r="AV68" i="8"/>
  <c r="AU68" i="8"/>
  <c r="AT68" i="8"/>
  <c r="AS68" i="8"/>
  <c r="AR68" i="8"/>
  <c r="AQ68" i="8"/>
  <c r="AG68" i="8"/>
  <c r="AW67" i="8"/>
  <c r="AV67" i="8"/>
  <c r="AU67" i="8"/>
  <c r="AT67" i="8"/>
  <c r="AS67" i="8"/>
  <c r="AR67" i="8"/>
  <c r="AQ67" i="8"/>
  <c r="AG67" i="8"/>
  <c r="AC67" i="8"/>
  <c r="AF67" i="8"/>
  <c r="AW66" i="8"/>
  <c r="AV66" i="8"/>
  <c r="AU66" i="8"/>
  <c r="AT66" i="8"/>
  <c r="AS66" i="8"/>
  <c r="AR66" i="8"/>
  <c r="AQ66" i="8"/>
  <c r="AG66" i="8"/>
  <c r="AF66" i="8"/>
  <c r="AC66" i="8"/>
  <c r="AB66" i="8"/>
  <c r="AE66" i="8"/>
  <c r="AW65" i="8"/>
  <c r="AV65" i="8"/>
  <c r="AU65" i="8"/>
  <c r="AT65" i="8"/>
  <c r="AS65" i="8"/>
  <c r="AR65" i="8"/>
  <c r="AQ65" i="8"/>
  <c r="AF65" i="8"/>
  <c r="AE65" i="8"/>
  <c r="AB65" i="8"/>
  <c r="AA65" i="8"/>
  <c r="AD65" i="8"/>
  <c r="AW64" i="8"/>
  <c r="AV64" i="8"/>
  <c r="AU64" i="8"/>
  <c r="AT64" i="8"/>
  <c r="AS64" i="8"/>
  <c r="AR64" i="8"/>
  <c r="AQ64" i="8"/>
  <c r="AG64" i="8"/>
  <c r="AW63" i="8"/>
  <c r="AV63" i="8"/>
  <c r="AU63" i="8"/>
  <c r="AT63" i="8"/>
  <c r="AS63" i="8"/>
  <c r="AR63" i="8"/>
  <c r="AQ63" i="8"/>
  <c r="AG63" i="8"/>
  <c r="AC63" i="8"/>
  <c r="AF63" i="8"/>
  <c r="AW62" i="8"/>
  <c r="AV62" i="8"/>
  <c r="AU62" i="8"/>
  <c r="AT62" i="8"/>
  <c r="AS62" i="8"/>
  <c r="AR62" i="8"/>
  <c r="AQ62" i="8"/>
  <c r="AG62" i="8"/>
  <c r="AF62" i="8"/>
  <c r="AC62" i="8"/>
  <c r="AB62" i="8"/>
  <c r="AE62" i="8"/>
  <c r="AW61" i="8"/>
  <c r="AV61" i="8"/>
  <c r="AU61" i="8"/>
  <c r="AT61" i="8"/>
  <c r="AS61" i="8"/>
  <c r="AR61" i="8"/>
  <c r="AQ61" i="8"/>
  <c r="AO61" i="8"/>
  <c r="AN61" i="8"/>
  <c r="AM61" i="8"/>
  <c r="AL61" i="8"/>
  <c r="AK61" i="8"/>
  <c r="AJ61" i="8"/>
  <c r="AI61" i="8"/>
  <c r="AG61" i="8"/>
  <c r="AF61" i="8"/>
  <c r="AE61" i="8"/>
  <c r="AD61" i="8"/>
  <c r="AC61" i="8"/>
  <c r="AB61" i="8"/>
  <c r="AA61" i="8"/>
  <c r="W58" i="8"/>
  <c r="V58" i="8"/>
  <c r="U58" i="8"/>
  <c r="T58" i="8"/>
  <c r="S58" i="8"/>
  <c r="R58" i="8"/>
  <c r="Q58" i="8"/>
  <c r="AW57" i="8"/>
  <c r="AV57" i="8"/>
  <c r="AU57" i="8"/>
  <c r="AT57" i="8"/>
  <c r="AS57" i="8"/>
  <c r="AR57" i="8"/>
  <c r="AQ57" i="8"/>
  <c r="H57" i="8"/>
  <c r="AW56" i="8"/>
  <c r="AV56" i="8"/>
  <c r="AU56" i="8"/>
  <c r="AT56" i="8"/>
  <c r="AS56" i="8"/>
  <c r="AR56" i="8"/>
  <c r="AQ56" i="8"/>
  <c r="H56" i="8"/>
  <c r="AW55" i="8"/>
  <c r="AV55" i="8"/>
  <c r="AU55" i="8"/>
  <c r="AT55" i="8"/>
  <c r="AS55" i="8"/>
  <c r="AR55" i="8"/>
  <c r="AQ55" i="8"/>
  <c r="H55" i="8"/>
  <c r="AW54" i="8"/>
  <c r="AV54" i="8"/>
  <c r="AU54" i="8"/>
  <c r="AT54" i="8"/>
  <c r="AS54" i="8"/>
  <c r="AR54" i="8"/>
  <c r="AQ54" i="8"/>
  <c r="H54" i="8"/>
  <c r="AW53" i="8"/>
  <c r="AV53" i="8"/>
  <c r="AU53" i="8"/>
  <c r="AT53" i="8"/>
  <c r="AS53" i="8"/>
  <c r="AR53" i="8"/>
  <c r="AQ53" i="8"/>
  <c r="AG53" i="8"/>
  <c r="AC53" i="8"/>
  <c r="AF53" i="8"/>
  <c r="H53" i="8"/>
  <c r="AW52" i="8"/>
  <c r="AV52" i="8"/>
  <c r="AU52" i="8"/>
  <c r="AT52" i="8"/>
  <c r="AS52" i="8"/>
  <c r="AR52" i="8"/>
  <c r="AQ52" i="8"/>
  <c r="AG52" i="8"/>
  <c r="AF52" i="8"/>
  <c r="AE52" i="8"/>
  <c r="AC52" i="8"/>
  <c r="AB52" i="8"/>
  <c r="AA52" i="8"/>
  <c r="AD52" i="8"/>
  <c r="H52" i="8"/>
  <c r="AW51" i="8"/>
  <c r="AV51" i="8"/>
  <c r="AU51" i="8"/>
  <c r="AT51" i="8"/>
  <c r="AS51" i="8"/>
  <c r="AR51" i="8"/>
  <c r="AQ51" i="8"/>
  <c r="AG51" i="8"/>
  <c r="AC51" i="8"/>
  <c r="AF51" i="8"/>
  <c r="H51" i="8"/>
  <c r="AW50" i="8"/>
  <c r="AV50" i="8"/>
  <c r="AU50" i="8"/>
  <c r="AT50" i="8"/>
  <c r="AS50" i="8"/>
  <c r="AR50" i="8"/>
  <c r="AQ50" i="8"/>
  <c r="AG50" i="8"/>
  <c r="AF50" i="8"/>
  <c r="AE50" i="8"/>
  <c r="AC50" i="8"/>
  <c r="AB50" i="8"/>
  <c r="AA50" i="8"/>
  <c r="AD50" i="8"/>
  <c r="H50" i="8"/>
  <c r="AW49" i="8"/>
  <c r="AV49" i="8"/>
  <c r="AU49" i="8"/>
  <c r="AT49" i="8"/>
  <c r="AS49" i="8"/>
  <c r="AR49" i="8"/>
  <c r="AQ49" i="8"/>
  <c r="AG49" i="8"/>
  <c r="AC49" i="8"/>
  <c r="AF49" i="8"/>
  <c r="H49" i="8"/>
  <c r="AW48" i="8"/>
  <c r="AV48" i="8"/>
  <c r="AU48" i="8"/>
  <c r="AT48" i="8"/>
  <c r="AS48" i="8"/>
  <c r="AR48" i="8"/>
  <c r="AQ48" i="8"/>
  <c r="AG48" i="8"/>
  <c r="AF48" i="8"/>
  <c r="AE48" i="8"/>
  <c r="AC48" i="8"/>
  <c r="AB48" i="8"/>
  <c r="AA48" i="8"/>
  <c r="AD48" i="8"/>
  <c r="H48" i="8"/>
  <c r="AW47" i="8"/>
  <c r="AV47" i="8"/>
  <c r="AU47" i="8"/>
  <c r="AT47" i="8"/>
  <c r="AS47" i="8"/>
  <c r="AR47" i="8"/>
  <c r="AQ47" i="8"/>
  <c r="AG47" i="8"/>
  <c r="AC47" i="8"/>
  <c r="AF47" i="8"/>
  <c r="H47" i="8"/>
  <c r="AW46" i="8"/>
  <c r="AV46" i="8"/>
  <c r="AU46" i="8"/>
  <c r="AT46" i="8"/>
  <c r="AS46" i="8"/>
  <c r="AR46" i="8"/>
  <c r="AQ46" i="8"/>
  <c r="AG46" i="8"/>
  <c r="AF46" i="8"/>
  <c r="AE46" i="8"/>
  <c r="AC46" i="8"/>
  <c r="AB46" i="8"/>
  <c r="AA46" i="8"/>
  <c r="AD46" i="8"/>
  <c r="H46" i="8"/>
  <c r="AW45" i="8"/>
  <c r="AV45" i="8"/>
  <c r="AU45" i="8"/>
  <c r="AT45" i="8"/>
  <c r="AS45" i="8"/>
  <c r="AR45" i="8"/>
  <c r="AQ45" i="8"/>
  <c r="AC45" i="8"/>
  <c r="AD45" i="8"/>
  <c r="H45" i="8"/>
  <c r="AW44" i="8"/>
  <c r="AV44" i="8"/>
  <c r="AU44" i="8"/>
  <c r="AT44" i="8"/>
  <c r="AS44" i="8"/>
  <c r="AR44" i="8"/>
  <c r="AQ44" i="8"/>
  <c r="AG44" i="8"/>
  <c r="AF44" i="8"/>
  <c r="AE44" i="8"/>
  <c r="AC44" i="8"/>
  <c r="AB44" i="8"/>
  <c r="AA44" i="8"/>
  <c r="AD44" i="8"/>
  <c r="H44" i="8"/>
  <c r="AW43" i="8"/>
  <c r="AV43" i="8"/>
  <c r="AU43" i="8"/>
  <c r="AT43" i="8"/>
  <c r="AS43" i="8"/>
  <c r="AR43" i="8"/>
  <c r="AQ43" i="8"/>
  <c r="AC43" i="8"/>
  <c r="AD43" i="8"/>
  <c r="H43" i="8"/>
  <c r="AW42" i="8"/>
  <c r="AV42" i="8"/>
  <c r="AU42" i="8"/>
  <c r="AT42" i="8"/>
  <c r="AS42" i="8"/>
  <c r="AR42" i="8"/>
  <c r="AQ42" i="8"/>
  <c r="AG42" i="8"/>
  <c r="AF42" i="8"/>
  <c r="AE42" i="8"/>
  <c r="AC42" i="8"/>
  <c r="AB42" i="8"/>
  <c r="AA42" i="8"/>
  <c r="AD42" i="8"/>
  <c r="H42" i="8"/>
  <c r="AW41" i="8"/>
  <c r="AV41" i="8"/>
  <c r="AU41" i="8"/>
  <c r="AT41" i="8"/>
  <c r="AS41" i="8"/>
  <c r="AR41" i="8"/>
  <c r="AQ41" i="8"/>
  <c r="AG41" i="8"/>
  <c r="AE41" i="8"/>
  <c r="AC41" i="8"/>
  <c r="AA41" i="8"/>
  <c r="AF41" i="8"/>
  <c r="H41" i="8"/>
  <c r="AW40" i="8"/>
  <c r="AV40" i="8"/>
  <c r="AU40" i="8"/>
  <c r="AT40" i="8"/>
  <c r="AS40" i="8"/>
  <c r="AR40" i="8"/>
  <c r="AQ40" i="8"/>
  <c r="AG40" i="8"/>
  <c r="AF40" i="8"/>
  <c r="AE40" i="8"/>
  <c r="AC40" i="8"/>
  <c r="AB40" i="8"/>
  <c r="AA40" i="8"/>
  <c r="AD40" i="8"/>
  <c r="H40" i="8"/>
  <c r="AW39" i="8"/>
  <c r="AV39" i="8"/>
  <c r="AU39" i="8"/>
  <c r="AT39" i="8"/>
  <c r="AS39" i="8"/>
  <c r="AR39" i="8"/>
  <c r="AQ39" i="8"/>
  <c r="AG39" i="8"/>
  <c r="AE39" i="8"/>
  <c r="AC39" i="8"/>
  <c r="AA39" i="8"/>
  <c r="AF39" i="8"/>
  <c r="H39" i="8"/>
  <c r="AW38" i="8"/>
  <c r="AV38" i="8"/>
  <c r="AU38" i="8"/>
  <c r="AT38" i="8"/>
  <c r="AS38" i="8"/>
  <c r="AR38" i="8"/>
  <c r="AQ38" i="8"/>
  <c r="AG38" i="8"/>
  <c r="AF38" i="8"/>
  <c r="AE38" i="8"/>
  <c r="AC38" i="8"/>
  <c r="AB38" i="8"/>
  <c r="AA38" i="8"/>
  <c r="AD38" i="8"/>
  <c r="H38" i="8"/>
  <c r="AW37" i="8"/>
  <c r="AV37" i="8"/>
  <c r="AU37" i="8"/>
  <c r="AT37" i="8"/>
  <c r="AS37" i="8"/>
  <c r="AR37" i="8"/>
  <c r="AQ37" i="8"/>
  <c r="AG37" i="8"/>
  <c r="AE37" i="8"/>
  <c r="AC37" i="8"/>
  <c r="AA37" i="8"/>
  <c r="AF37" i="8"/>
  <c r="H37" i="8"/>
  <c r="AW36" i="8"/>
  <c r="AV36" i="8"/>
  <c r="AU36" i="8"/>
  <c r="AT36" i="8"/>
  <c r="AS36" i="8"/>
  <c r="AR36" i="8"/>
  <c r="AQ36" i="8"/>
  <c r="AG36" i="8"/>
  <c r="AF36" i="8"/>
  <c r="AE36" i="8"/>
  <c r="AC36" i="8"/>
  <c r="AB36" i="8"/>
  <c r="AA36" i="8"/>
  <c r="AD36" i="8"/>
  <c r="H36" i="8"/>
  <c r="AW35" i="8"/>
  <c r="AV35" i="8"/>
  <c r="AU35" i="8"/>
  <c r="AT35" i="8"/>
  <c r="AS35" i="8"/>
  <c r="AR35" i="8"/>
  <c r="AQ35" i="8"/>
  <c r="AG35" i="8"/>
  <c r="AE35" i="8"/>
  <c r="AC35" i="8"/>
  <c r="AA35" i="8"/>
  <c r="AF35" i="8"/>
  <c r="H35" i="8"/>
  <c r="AW34" i="8"/>
  <c r="AV34" i="8"/>
  <c r="AU34" i="8"/>
  <c r="AT34" i="8"/>
  <c r="AS34" i="8"/>
  <c r="AR34" i="8"/>
  <c r="AQ34" i="8"/>
  <c r="AG34" i="8"/>
  <c r="AF34" i="8"/>
  <c r="AE34" i="8"/>
  <c r="AC34" i="8"/>
  <c r="AB34" i="8"/>
  <c r="AA34" i="8"/>
  <c r="AD34" i="8"/>
  <c r="H34" i="8"/>
  <c r="AW33" i="8"/>
  <c r="AV33" i="8"/>
  <c r="AU33" i="8"/>
  <c r="AT33" i="8"/>
  <c r="AS33" i="8"/>
  <c r="AR33" i="8"/>
  <c r="AQ33" i="8"/>
  <c r="AO33" i="8"/>
  <c r="AN33" i="8"/>
  <c r="AM33" i="8"/>
  <c r="AL33" i="8"/>
  <c r="AK33" i="8"/>
  <c r="AJ33" i="8"/>
  <c r="AI33" i="8"/>
  <c r="AG33" i="8"/>
  <c r="AF33" i="8"/>
  <c r="AE33" i="8"/>
  <c r="AD33" i="8"/>
  <c r="AC33" i="8"/>
  <c r="AB33" i="8"/>
  <c r="AA33" i="8"/>
  <c r="W30" i="8"/>
  <c r="V30" i="8"/>
  <c r="U30" i="8"/>
  <c r="T30" i="8"/>
  <c r="S30" i="8"/>
  <c r="R30" i="8"/>
  <c r="Q30" i="8"/>
  <c r="AW29" i="8"/>
  <c r="AV29" i="8"/>
  <c r="AU29" i="8"/>
  <c r="AT29" i="8"/>
  <c r="AS29" i="8"/>
  <c r="AR29" i="8"/>
  <c r="AQ29" i="8"/>
  <c r="AW28" i="8"/>
  <c r="AV28" i="8"/>
  <c r="AU28" i="8"/>
  <c r="AT28" i="8"/>
  <c r="AS28" i="8"/>
  <c r="AR28" i="8"/>
  <c r="AQ28" i="8"/>
  <c r="AW27" i="8"/>
  <c r="AV27" i="8"/>
  <c r="AU27" i="8"/>
  <c r="AT27" i="8"/>
  <c r="AS27" i="8"/>
  <c r="AR27" i="8"/>
  <c r="AQ27" i="8"/>
  <c r="AW26" i="8"/>
  <c r="AV26" i="8"/>
  <c r="AU26" i="8"/>
  <c r="AT26" i="8"/>
  <c r="AS26" i="8"/>
  <c r="AW25" i="8"/>
  <c r="AV25" i="8"/>
  <c r="AU25" i="8"/>
  <c r="AT25" i="8"/>
  <c r="AS25" i="8"/>
  <c r="AR25" i="8"/>
  <c r="AQ25" i="8"/>
  <c r="AG25" i="8"/>
  <c r="AF25" i="8"/>
  <c r="AE25" i="8"/>
  <c r="AC25" i="8"/>
  <c r="AB25" i="8"/>
  <c r="AA25" i="8"/>
  <c r="AD25" i="8"/>
  <c r="AW24" i="8"/>
  <c r="AV24" i="8"/>
  <c r="AU24" i="8"/>
  <c r="AT24" i="8"/>
  <c r="AS24" i="8"/>
  <c r="AR24" i="8"/>
  <c r="AQ24" i="8"/>
  <c r="AF24" i="8"/>
  <c r="AB24" i="8"/>
  <c r="AG24" i="8"/>
  <c r="AW23" i="8"/>
  <c r="AV23" i="8"/>
  <c r="AU23" i="8"/>
  <c r="AT23" i="8"/>
  <c r="AS23" i="8"/>
  <c r="AR23" i="8"/>
  <c r="AQ23" i="8"/>
  <c r="AG23" i="8"/>
  <c r="AE23" i="8"/>
  <c r="AC23" i="8"/>
  <c r="AA23" i="8"/>
  <c r="AF23" i="8"/>
  <c r="AW22" i="8"/>
  <c r="AV22" i="8"/>
  <c r="AU22" i="8"/>
  <c r="AT22" i="8"/>
  <c r="AS22" i="8"/>
  <c r="AR22" i="8"/>
  <c r="AQ22" i="8"/>
  <c r="AE22" i="8"/>
  <c r="AW21" i="8"/>
  <c r="AV21" i="8"/>
  <c r="AU21" i="8"/>
  <c r="AT21" i="8"/>
  <c r="AS21" i="8"/>
  <c r="AR21" i="8"/>
  <c r="AQ21" i="8"/>
  <c r="AG21" i="8"/>
  <c r="AF21" i="8"/>
  <c r="AE21" i="8"/>
  <c r="AC21" i="8"/>
  <c r="AB21" i="8"/>
  <c r="AA21" i="8"/>
  <c r="AD21" i="8"/>
  <c r="AW20" i="8"/>
  <c r="AV20" i="8"/>
  <c r="AU20" i="8"/>
  <c r="AT20" i="8"/>
  <c r="AS20" i="8"/>
  <c r="AR20" i="8"/>
  <c r="AQ20" i="8"/>
  <c r="AF20" i="8"/>
  <c r="AB20" i="8"/>
  <c r="AG20" i="8"/>
  <c r="AW19" i="8"/>
  <c r="AV19" i="8"/>
  <c r="AU19" i="8"/>
  <c r="AT19" i="8"/>
  <c r="AS19" i="8"/>
  <c r="AR19" i="8"/>
  <c r="AQ19" i="8"/>
  <c r="AG19" i="8"/>
  <c r="AE19" i="8"/>
  <c r="AC19" i="8"/>
  <c r="AA19" i="8"/>
  <c r="AF19" i="8"/>
  <c r="AW18" i="8"/>
  <c r="AV18" i="8"/>
  <c r="AU18" i="8"/>
  <c r="AT18" i="8"/>
  <c r="AS18" i="8"/>
  <c r="AR18" i="8"/>
  <c r="AQ18" i="8"/>
  <c r="AF18" i="8"/>
  <c r="AW17" i="8"/>
  <c r="AV17" i="8"/>
  <c r="AU17" i="8"/>
  <c r="AT17" i="8"/>
  <c r="AS17" i="8"/>
  <c r="AR17" i="8"/>
  <c r="AQ17" i="8"/>
  <c r="AG17" i="8"/>
  <c r="AF17" i="8"/>
  <c r="AE17" i="8"/>
  <c r="AC17" i="8"/>
  <c r="AB17" i="8"/>
  <c r="AA17" i="8"/>
  <c r="AD17" i="8"/>
  <c r="AW16" i="8"/>
  <c r="AV16" i="8"/>
  <c r="AU16" i="8"/>
  <c r="AT16" i="8"/>
  <c r="AS16" i="8"/>
  <c r="AR16" i="8"/>
  <c r="AQ16" i="8"/>
  <c r="AF16" i="8"/>
  <c r="AW15" i="8"/>
  <c r="AV15" i="8"/>
  <c r="AU15" i="8"/>
  <c r="AT15" i="8"/>
  <c r="AS15" i="8"/>
  <c r="AR15" i="8"/>
  <c r="AQ15" i="8"/>
  <c r="AG15" i="8"/>
  <c r="AE15" i="8"/>
  <c r="AC15" i="8"/>
  <c r="AA15" i="8"/>
  <c r="AF15" i="8"/>
  <c r="AW14" i="8"/>
  <c r="AV14" i="8"/>
  <c r="AU14" i="8"/>
  <c r="AT14" i="8"/>
  <c r="AS14" i="8"/>
  <c r="AR14" i="8"/>
  <c r="AQ14" i="8"/>
  <c r="AW13" i="8"/>
  <c r="AV13" i="8"/>
  <c r="AU13" i="8"/>
  <c r="AT13" i="8"/>
  <c r="AS13" i="8"/>
  <c r="AR13" i="8"/>
  <c r="AQ13" i="8"/>
  <c r="AG13" i="8"/>
  <c r="AF13" i="8"/>
  <c r="AE13" i="8"/>
  <c r="AC13" i="8"/>
  <c r="AB13" i="8"/>
  <c r="AA13" i="8"/>
  <c r="AD13" i="8"/>
  <c r="AW12" i="8"/>
  <c r="AV12" i="8"/>
  <c r="AU12" i="8"/>
  <c r="AT12" i="8"/>
  <c r="AS12" i="8"/>
  <c r="AR12" i="8"/>
  <c r="AQ12" i="8"/>
  <c r="AD12" i="8"/>
  <c r="AB12" i="8"/>
  <c r="AW11" i="8"/>
  <c r="AV11" i="8"/>
  <c r="AU11" i="8"/>
  <c r="AT11" i="8"/>
  <c r="AS11" i="8"/>
  <c r="AR11" i="8"/>
  <c r="AQ11" i="8"/>
  <c r="AD11" i="8"/>
  <c r="AC11" i="8"/>
  <c r="AW10" i="8"/>
  <c r="AV10" i="8"/>
  <c r="AU10" i="8"/>
  <c r="AT10" i="8"/>
  <c r="AS10" i="8"/>
  <c r="AR10" i="8"/>
  <c r="AQ10" i="8"/>
  <c r="AG10" i="8"/>
  <c r="AF10" i="8"/>
  <c r="AC10" i="8"/>
  <c r="AB10" i="8"/>
  <c r="AE10" i="8"/>
  <c r="AU9" i="8"/>
  <c r="AT9" i="8"/>
  <c r="AQ9" i="8"/>
  <c r="AW9" i="8"/>
  <c r="AV9" i="8"/>
  <c r="AS9" i="8"/>
  <c r="AR9" i="8"/>
  <c r="AG9" i="8"/>
  <c r="AF9" i="8"/>
  <c r="AE9" i="8"/>
  <c r="AC9" i="8"/>
  <c r="AB9" i="8"/>
  <c r="AA9" i="8"/>
  <c r="AD9" i="8"/>
  <c r="AW8" i="8"/>
  <c r="AV8" i="8"/>
  <c r="AT8" i="8"/>
  <c r="AU8" i="8"/>
  <c r="AS8" i="8"/>
  <c r="AR8" i="8"/>
  <c r="AQ8" i="8"/>
  <c r="AG8" i="8"/>
  <c r="AW7" i="8"/>
  <c r="AV7" i="8"/>
  <c r="AU7" i="8"/>
  <c r="AS7" i="8"/>
  <c r="AR7" i="8"/>
  <c r="AQ7" i="8"/>
  <c r="AT7" i="8"/>
  <c r="AC7" i="8"/>
  <c r="AF7" i="8"/>
  <c r="AV6" i="8"/>
  <c r="AU6" i="8"/>
  <c r="AR6" i="8"/>
  <c r="AQ6" i="8"/>
  <c r="AW6" i="8"/>
  <c r="AT6" i="8"/>
  <c r="AS6" i="8"/>
  <c r="AG6" i="8"/>
  <c r="AF6" i="8"/>
  <c r="AC6" i="8"/>
  <c r="AB6" i="8"/>
  <c r="AE6" i="8"/>
  <c r="AW5" i="8"/>
  <c r="AV5" i="8"/>
  <c r="AU5" i="8"/>
  <c r="AT5" i="8"/>
  <c r="AS5" i="8"/>
  <c r="AR5" i="8"/>
  <c r="AQ5" i="8"/>
  <c r="AO5" i="8"/>
  <c r="AN5" i="8"/>
  <c r="AM5" i="8"/>
  <c r="AL5" i="8"/>
  <c r="AK5" i="8"/>
  <c r="AJ5" i="8"/>
  <c r="AI5" i="8"/>
  <c r="AG5" i="8"/>
  <c r="AF5" i="8"/>
  <c r="AE5" i="8"/>
  <c r="AD5" i="8"/>
  <c r="AC5" i="8"/>
  <c r="AB5" i="8"/>
  <c r="AA5" i="8"/>
  <c r="M378" i="7"/>
  <c r="L378" i="7"/>
  <c r="H378" i="7"/>
  <c r="I378" i="7" s="1"/>
  <c r="M377" i="7"/>
  <c r="L377" i="7"/>
  <c r="H377" i="7"/>
  <c r="I377" i="7" s="1"/>
  <c r="M376" i="7"/>
  <c r="L376" i="7"/>
  <c r="H376" i="7"/>
  <c r="I376" i="7" s="1"/>
  <c r="M375" i="7"/>
  <c r="L375" i="7"/>
  <c r="H375" i="7"/>
  <c r="I375" i="7" s="1"/>
  <c r="M374" i="7"/>
  <c r="L374" i="7"/>
  <c r="H374" i="7"/>
  <c r="I374" i="7" s="1"/>
  <c r="M373" i="7"/>
  <c r="L373" i="7"/>
  <c r="H373" i="7"/>
  <c r="I373" i="7" s="1"/>
  <c r="M372" i="7"/>
  <c r="L372" i="7"/>
  <c r="H372" i="7"/>
  <c r="I372" i="7" s="1"/>
  <c r="M371" i="7"/>
  <c r="L371" i="7"/>
  <c r="H371" i="7"/>
  <c r="I371" i="7" s="1"/>
  <c r="M370" i="7"/>
  <c r="L370" i="7"/>
  <c r="H370" i="7"/>
  <c r="M369" i="7"/>
  <c r="L369" i="7"/>
  <c r="H369" i="7"/>
  <c r="M368" i="7"/>
  <c r="L368" i="7"/>
  <c r="H368" i="7"/>
  <c r="M367" i="7"/>
  <c r="L367" i="7"/>
  <c r="H367" i="7"/>
  <c r="M366" i="7"/>
  <c r="L366" i="7"/>
  <c r="H366" i="7"/>
  <c r="M365" i="7"/>
  <c r="L365" i="7"/>
  <c r="H365" i="7"/>
  <c r="I365" i="7" s="1"/>
  <c r="M364" i="7"/>
  <c r="L364" i="7"/>
  <c r="H364" i="7"/>
  <c r="M363" i="7"/>
  <c r="L363" i="7"/>
  <c r="H363" i="7"/>
  <c r="I363" i="7" s="1"/>
  <c r="M362" i="7"/>
  <c r="L362" i="7"/>
  <c r="H362" i="7"/>
  <c r="M361" i="7"/>
  <c r="L361" i="7"/>
  <c r="H361" i="7"/>
  <c r="I361" i="7" s="1"/>
  <c r="M360" i="7"/>
  <c r="L360" i="7"/>
  <c r="H360" i="7"/>
  <c r="M359" i="7"/>
  <c r="L359" i="7"/>
  <c r="H359" i="7"/>
  <c r="M358" i="7"/>
  <c r="L358" i="7"/>
  <c r="H358" i="7"/>
  <c r="M357" i="7"/>
  <c r="L357" i="7"/>
  <c r="H357" i="7"/>
  <c r="M356" i="7"/>
  <c r="L356" i="7"/>
  <c r="H356" i="7"/>
  <c r="M355" i="7"/>
  <c r="L355" i="7"/>
  <c r="H355" i="7"/>
  <c r="M354" i="7"/>
  <c r="L354" i="7"/>
  <c r="H354" i="7"/>
  <c r="M353" i="7"/>
  <c r="L353" i="7"/>
  <c r="H353" i="7"/>
  <c r="M352" i="7"/>
  <c r="L352" i="7"/>
  <c r="H352" i="7"/>
  <c r="M351" i="7"/>
  <c r="L351" i="7"/>
  <c r="H351" i="7"/>
  <c r="M350" i="7"/>
  <c r="L350" i="7"/>
  <c r="H350" i="7"/>
  <c r="M349" i="7"/>
  <c r="L349" i="7"/>
  <c r="H349" i="7"/>
  <c r="M348" i="7"/>
  <c r="L348" i="7"/>
  <c r="H348" i="7"/>
  <c r="T348" i="7" s="1"/>
  <c r="M347" i="7"/>
  <c r="L347" i="7"/>
  <c r="H347" i="7"/>
  <c r="M346" i="7"/>
  <c r="L346" i="7"/>
  <c r="H346" i="7"/>
  <c r="M345" i="7"/>
  <c r="L345" i="7"/>
  <c r="H345" i="7"/>
  <c r="M344" i="7"/>
  <c r="L344" i="7"/>
  <c r="H344" i="7"/>
  <c r="I344" i="7" s="1"/>
  <c r="M343" i="7"/>
  <c r="L343" i="7"/>
  <c r="H343" i="7"/>
  <c r="M342" i="7"/>
  <c r="L342" i="7"/>
  <c r="H342" i="7"/>
  <c r="M341" i="7"/>
  <c r="L341" i="7"/>
  <c r="H341" i="7"/>
  <c r="M340" i="7"/>
  <c r="L340" i="7"/>
  <c r="H340" i="7"/>
  <c r="I340" i="7" s="1"/>
  <c r="M339" i="7"/>
  <c r="L339" i="7"/>
  <c r="H339" i="7"/>
  <c r="M338" i="7"/>
  <c r="L338" i="7"/>
  <c r="H338" i="7"/>
  <c r="M337" i="7"/>
  <c r="L337" i="7"/>
  <c r="H337" i="7"/>
  <c r="M336" i="7"/>
  <c r="L336" i="7"/>
  <c r="H336" i="7"/>
  <c r="I336" i="7" s="1"/>
  <c r="M335" i="7"/>
  <c r="L335" i="7"/>
  <c r="H335" i="7"/>
  <c r="M334" i="7"/>
  <c r="L334" i="7"/>
  <c r="H334" i="7"/>
  <c r="M333" i="7"/>
  <c r="L333" i="7"/>
  <c r="H333" i="7"/>
  <c r="M332" i="7"/>
  <c r="L332" i="7"/>
  <c r="H332" i="7"/>
  <c r="I332" i="7" s="1"/>
  <c r="M331" i="7"/>
  <c r="L331" i="7"/>
  <c r="H331" i="7"/>
  <c r="M330" i="7"/>
  <c r="L330" i="7"/>
  <c r="H330" i="7"/>
  <c r="M329" i="7"/>
  <c r="L329" i="7"/>
  <c r="H329" i="7"/>
  <c r="M328" i="7"/>
  <c r="L328" i="7"/>
  <c r="H328" i="7"/>
  <c r="I328" i="7" s="1"/>
  <c r="M327" i="7"/>
  <c r="L327" i="7"/>
  <c r="H327" i="7"/>
  <c r="M326" i="7"/>
  <c r="L326" i="7"/>
  <c r="H326" i="7"/>
  <c r="M325" i="7"/>
  <c r="L325" i="7"/>
  <c r="H325" i="7"/>
  <c r="M324" i="7"/>
  <c r="L324" i="7"/>
  <c r="H324" i="7"/>
  <c r="I324" i="7" s="1"/>
  <c r="M323" i="7"/>
  <c r="L323" i="7"/>
  <c r="H323" i="7"/>
  <c r="M322" i="7"/>
  <c r="L322" i="7"/>
  <c r="H322" i="7"/>
  <c r="M321" i="7"/>
  <c r="L321" i="7"/>
  <c r="H321" i="7"/>
  <c r="M320" i="7"/>
  <c r="L320" i="7"/>
  <c r="H320" i="7"/>
  <c r="I320" i="7" s="1"/>
  <c r="M319" i="7"/>
  <c r="L319" i="7"/>
  <c r="H319" i="7"/>
  <c r="M318" i="7"/>
  <c r="L318" i="7"/>
  <c r="H318" i="7"/>
  <c r="M317" i="7"/>
  <c r="L317" i="7"/>
  <c r="H317" i="7"/>
  <c r="M316" i="7"/>
  <c r="L316" i="7"/>
  <c r="H316" i="7"/>
  <c r="I316" i="7" s="1"/>
  <c r="M315" i="7"/>
  <c r="L315" i="7"/>
  <c r="H315" i="7"/>
  <c r="M314" i="7"/>
  <c r="L314" i="7"/>
  <c r="H314" i="7"/>
  <c r="M313" i="7"/>
  <c r="L313" i="7"/>
  <c r="H313" i="7"/>
  <c r="M312" i="7"/>
  <c r="L312" i="7"/>
  <c r="H312" i="7"/>
  <c r="I312" i="7" s="1"/>
  <c r="M311" i="7"/>
  <c r="L311" i="7"/>
  <c r="H311" i="7"/>
  <c r="M310" i="7"/>
  <c r="L310" i="7"/>
  <c r="H310" i="7"/>
  <c r="M309" i="7"/>
  <c r="L309" i="7"/>
  <c r="H309" i="7"/>
  <c r="M308" i="7"/>
  <c r="L308" i="7"/>
  <c r="H308" i="7"/>
  <c r="I308" i="7" s="1"/>
  <c r="M307" i="7"/>
  <c r="L307" i="7"/>
  <c r="H307" i="7"/>
  <c r="M306" i="7"/>
  <c r="L306" i="7"/>
  <c r="H306" i="7"/>
  <c r="M305" i="7"/>
  <c r="L305" i="7"/>
  <c r="H305" i="7"/>
  <c r="M304" i="7"/>
  <c r="L304" i="7"/>
  <c r="H304" i="7"/>
  <c r="T304" i="7" s="1"/>
  <c r="M303" i="7"/>
  <c r="L303" i="7"/>
  <c r="H303" i="7"/>
  <c r="M302" i="7"/>
  <c r="L302" i="7"/>
  <c r="H302" i="7"/>
  <c r="M301" i="7"/>
  <c r="L301" i="7"/>
  <c r="H301" i="7"/>
  <c r="M300" i="7"/>
  <c r="L300" i="7"/>
  <c r="H300" i="7"/>
  <c r="T300" i="7" s="1"/>
  <c r="M299" i="7"/>
  <c r="L299" i="7"/>
  <c r="H299" i="7"/>
  <c r="M298" i="7"/>
  <c r="L298" i="7"/>
  <c r="H298" i="7"/>
  <c r="M297" i="7"/>
  <c r="L297" i="7"/>
  <c r="H297" i="7"/>
  <c r="M296" i="7"/>
  <c r="L296" i="7"/>
  <c r="H296" i="7"/>
  <c r="T296" i="7" s="1"/>
  <c r="M295" i="7"/>
  <c r="L295" i="7"/>
  <c r="H295" i="7"/>
  <c r="I295" i="7" s="1"/>
  <c r="M294" i="7"/>
  <c r="L294" i="7"/>
  <c r="H294" i="7"/>
  <c r="M293" i="7"/>
  <c r="L293" i="7"/>
  <c r="H293" i="7"/>
  <c r="M292" i="7"/>
  <c r="L292" i="7"/>
  <c r="H292" i="7"/>
  <c r="T292" i="7" s="1"/>
  <c r="M291" i="7"/>
  <c r="L291" i="7"/>
  <c r="H291" i="7"/>
  <c r="I291" i="7" s="1"/>
  <c r="M290" i="7"/>
  <c r="L290" i="7"/>
  <c r="H290" i="7"/>
  <c r="M289" i="7"/>
  <c r="L289" i="7"/>
  <c r="H289" i="7"/>
  <c r="M288" i="7"/>
  <c r="L288" i="7"/>
  <c r="H288" i="7"/>
  <c r="T288" i="7" s="1"/>
  <c r="M287" i="7"/>
  <c r="L287" i="7"/>
  <c r="H287" i="7"/>
  <c r="I287" i="7" s="1"/>
  <c r="M286" i="7"/>
  <c r="L286" i="7"/>
  <c r="H286" i="7"/>
  <c r="M285" i="7"/>
  <c r="L285" i="7"/>
  <c r="H285" i="7"/>
  <c r="M284" i="7"/>
  <c r="L284" i="7"/>
  <c r="H284" i="7"/>
  <c r="T284" i="7" s="1"/>
  <c r="M283" i="7"/>
  <c r="L283" i="7"/>
  <c r="H283" i="7"/>
  <c r="I283" i="7" s="1"/>
  <c r="M282" i="7"/>
  <c r="L282" i="7"/>
  <c r="H282" i="7"/>
  <c r="M281" i="7"/>
  <c r="L281" i="7"/>
  <c r="H281" i="7"/>
  <c r="M280" i="7"/>
  <c r="L280" i="7"/>
  <c r="H280" i="7"/>
  <c r="T280" i="7" s="1"/>
  <c r="M279" i="7"/>
  <c r="L279" i="7"/>
  <c r="H279" i="7"/>
  <c r="I279" i="7" s="1"/>
  <c r="M278" i="7"/>
  <c r="L278" i="7"/>
  <c r="H278" i="7"/>
  <c r="M277" i="7"/>
  <c r="L277" i="7"/>
  <c r="H277" i="7"/>
  <c r="I277" i="7" s="1"/>
  <c r="M276" i="7"/>
  <c r="L276" i="7"/>
  <c r="H276" i="7"/>
  <c r="T276" i="7" s="1"/>
  <c r="M275" i="7"/>
  <c r="L275" i="7"/>
  <c r="H275" i="7"/>
  <c r="I275" i="7" s="1"/>
  <c r="M274" i="7"/>
  <c r="L274" i="7"/>
  <c r="H274" i="7"/>
  <c r="M273" i="7"/>
  <c r="L273" i="7"/>
  <c r="H273" i="7"/>
  <c r="I273" i="7" s="1"/>
  <c r="M272" i="7"/>
  <c r="L272" i="7"/>
  <c r="H272" i="7"/>
  <c r="T272" i="7" s="1"/>
  <c r="M271" i="7"/>
  <c r="L271" i="7"/>
  <c r="H271" i="7"/>
  <c r="I271" i="7" s="1"/>
  <c r="M270" i="7"/>
  <c r="L270" i="7"/>
  <c r="H270" i="7"/>
  <c r="M269" i="7"/>
  <c r="L269" i="7"/>
  <c r="H269" i="7"/>
  <c r="I269" i="7" s="1"/>
  <c r="M268" i="7"/>
  <c r="L268" i="7"/>
  <c r="H268" i="7"/>
  <c r="T268" i="7" s="1"/>
  <c r="M267" i="7"/>
  <c r="L267" i="7"/>
  <c r="H267" i="7"/>
  <c r="I267" i="7" s="1"/>
  <c r="M266" i="7"/>
  <c r="L266" i="7"/>
  <c r="H266" i="7"/>
  <c r="M265" i="7"/>
  <c r="L265" i="7"/>
  <c r="H265" i="7"/>
  <c r="I265" i="7" s="1"/>
  <c r="M264" i="7"/>
  <c r="L264" i="7"/>
  <c r="H264" i="7"/>
  <c r="T264" i="7" s="1"/>
  <c r="M263" i="7"/>
  <c r="L263" i="7"/>
  <c r="H263" i="7"/>
  <c r="I263" i="7" s="1"/>
  <c r="M262" i="7"/>
  <c r="L262" i="7"/>
  <c r="H262" i="7"/>
  <c r="M261" i="7"/>
  <c r="L261" i="7"/>
  <c r="H261" i="7"/>
  <c r="I261" i="7" s="1"/>
  <c r="M260" i="7"/>
  <c r="L260" i="7"/>
  <c r="H260" i="7"/>
  <c r="T260" i="7" s="1"/>
  <c r="M259" i="7"/>
  <c r="L259" i="7"/>
  <c r="H259" i="7"/>
  <c r="I259" i="7" s="1"/>
  <c r="M258" i="7"/>
  <c r="L258" i="7"/>
  <c r="H258" i="7"/>
  <c r="M257" i="7"/>
  <c r="L257" i="7"/>
  <c r="H257" i="7"/>
  <c r="I257" i="7" s="1"/>
  <c r="M256" i="7"/>
  <c r="L256" i="7"/>
  <c r="H256" i="7"/>
  <c r="T256" i="7" s="1"/>
  <c r="M255" i="7"/>
  <c r="L255" i="7"/>
  <c r="H255" i="7"/>
  <c r="I255" i="7" s="1"/>
  <c r="M254" i="7"/>
  <c r="L254" i="7"/>
  <c r="H254" i="7"/>
  <c r="M253" i="7"/>
  <c r="L253" i="7"/>
  <c r="H253" i="7"/>
  <c r="I253" i="7" s="1"/>
  <c r="M252" i="7"/>
  <c r="L252" i="7"/>
  <c r="H252" i="7"/>
  <c r="T252" i="7" s="1"/>
  <c r="M251" i="7"/>
  <c r="L251" i="7"/>
  <c r="H251" i="7"/>
  <c r="I251" i="7" s="1"/>
  <c r="M250" i="7"/>
  <c r="L250" i="7"/>
  <c r="H250" i="7"/>
  <c r="M249" i="7"/>
  <c r="L249" i="7"/>
  <c r="H249" i="7"/>
  <c r="I249" i="7" s="1"/>
  <c r="M248" i="7"/>
  <c r="L248" i="7"/>
  <c r="H248" i="7"/>
  <c r="T248" i="7" s="1"/>
  <c r="M247" i="7"/>
  <c r="L247" i="7"/>
  <c r="H247" i="7"/>
  <c r="I247" i="7" s="1"/>
  <c r="M246" i="7"/>
  <c r="L246" i="7"/>
  <c r="H246" i="7"/>
  <c r="M245" i="7"/>
  <c r="L245" i="7"/>
  <c r="H245" i="7"/>
  <c r="I245" i="7" s="1"/>
  <c r="M244" i="7"/>
  <c r="L244" i="7"/>
  <c r="H244" i="7"/>
  <c r="T244" i="7" s="1"/>
  <c r="M243" i="7"/>
  <c r="L243" i="7"/>
  <c r="H243" i="7"/>
  <c r="I243" i="7" s="1"/>
  <c r="M242" i="7"/>
  <c r="L242" i="7"/>
  <c r="H242" i="7"/>
  <c r="M241" i="7"/>
  <c r="L241" i="7"/>
  <c r="H241" i="7"/>
  <c r="I241" i="7" s="1"/>
  <c r="M240" i="7"/>
  <c r="L240" i="7"/>
  <c r="H240" i="7"/>
  <c r="T240" i="7" s="1"/>
  <c r="M239" i="7"/>
  <c r="L239" i="7"/>
  <c r="H239" i="7"/>
  <c r="I239" i="7" s="1"/>
  <c r="M238" i="7"/>
  <c r="L238" i="7"/>
  <c r="H238" i="7"/>
  <c r="M237" i="7"/>
  <c r="L237" i="7"/>
  <c r="H237" i="7"/>
  <c r="I237" i="7" s="1"/>
  <c r="M236" i="7"/>
  <c r="L236" i="7"/>
  <c r="H236" i="7"/>
  <c r="T236" i="7" s="1"/>
  <c r="M235" i="7"/>
  <c r="L235" i="7"/>
  <c r="H235" i="7"/>
  <c r="I235" i="7" s="1"/>
  <c r="M234" i="7"/>
  <c r="L234" i="7"/>
  <c r="H234" i="7"/>
  <c r="M233" i="7"/>
  <c r="L233" i="7"/>
  <c r="H233" i="7"/>
  <c r="I233" i="7" s="1"/>
  <c r="M232" i="7"/>
  <c r="L232" i="7"/>
  <c r="H232" i="7"/>
  <c r="T232" i="7" s="1"/>
  <c r="M231" i="7"/>
  <c r="L231" i="7"/>
  <c r="H231" i="7"/>
  <c r="I231" i="7" s="1"/>
  <c r="M230" i="7"/>
  <c r="L230" i="7"/>
  <c r="H230" i="7"/>
  <c r="M229" i="7"/>
  <c r="L229" i="7"/>
  <c r="H229" i="7"/>
  <c r="I229" i="7" s="1"/>
  <c r="M228" i="7"/>
  <c r="L228" i="7"/>
  <c r="H228" i="7"/>
  <c r="T228" i="7" s="1"/>
  <c r="M227" i="7"/>
  <c r="L227" i="7"/>
  <c r="H227" i="7"/>
  <c r="I227" i="7" s="1"/>
  <c r="M226" i="7"/>
  <c r="L226" i="7"/>
  <c r="H226" i="7"/>
  <c r="M225" i="7"/>
  <c r="L225" i="7"/>
  <c r="H225" i="7"/>
  <c r="I225" i="7" s="1"/>
  <c r="M224" i="7"/>
  <c r="L224" i="7"/>
  <c r="H224" i="7"/>
  <c r="T224" i="7" s="1"/>
  <c r="M223" i="7"/>
  <c r="L223" i="7"/>
  <c r="H223" i="7"/>
  <c r="I223" i="7" s="1"/>
  <c r="M222" i="7"/>
  <c r="L222" i="7"/>
  <c r="H222" i="7"/>
  <c r="M221" i="7"/>
  <c r="L221" i="7"/>
  <c r="H221" i="7"/>
  <c r="I221" i="7" s="1"/>
  <c r="M220" i="7"/>
  <c r="L220" i="7"/>
  <c r="H220" i="7"/>
  <c r="I220" i="7" s="1"/>
  <c r="M219" i="7"/>
  <c r="L219" i="7"/>
  <c r="H219" i="7"/>
  <c r="I219" i="7" s="1"/>
  <c r="M218" i="7"/>
  <c r="L218" i="7"/>
  <c r="H218" i="7"/>
  <c r="M217" i="7"/>
  <c r="L217" i="7"/>
  <c r="H217" i="7"/>
  <c r="I217" i="7" s="1"/>
  <c r="M216" i="7"/>
  <c r="L216" i="7"/>
  <c r="H216" i="7"/>
  <c r="I216" i="7" s="1"/>
  <c r="M215" i="7"/>
  <c r="L215" i="7"/>
  <c r="H215" i="7"/>
  <c r="I215" i="7" s="1"/>
  <c r="M214" i="7"/>
  <c r="L214" i="7"/>
  <c r="H214" i="7"/>
  <c r="M213" i="7"/>
  <c r="L213" i="7"/>
  <c r="H213" i="7"/>
  <c r="I213" i="7" s="1"/>
  <c r="M212" i="7"/>
  <c r="L212" i="7"/>
  <c r="H212" i="7"/>
  <c r="I212" i="7" s="1"/>
  <c r="M211" i="7"/>
  <c r="L211" i="7"/>
  <c r="H211" i="7"/>
  <c r="I211" i="7" s="1"/>
  <c r="M210" i="7"/>
  <c r="L210" i="7"/>
  <c r="H210" i="7"/>
  <c r="M209" i="7"/>
  <c r="L209" i="7"/>
  <c r="H209" i="7"/>
  <c r="I209" i="7" s="1"/>
  <c r="M208" i="7"/>
  <c r="L208" i="7"/>
  <c r="H208" i="7"/>
  <c r="I208" i="7" s="1"/>
  <c r="M207" i="7"/>
  <c r="L207" i="7"/>
  <c r="H207" i="7"/>
  <c r="I207" i="7" s="1"/>
  <c r="M206" i="7"/>
  <c r="L206" i="7"/>
  <c r="H206" i="7"/>
  <c r="M205" i="7"/>
  <c r="L205" i="7"/>
  <c r="H205" i="7"/>
  <c r="I205" i="7" s="1"/>
  <c r="M204" i="7"/>
  <c r="L204" i="7"/>
  <c r="H204" i="7"/>
  <c r="I204" i="7" s="1"/>
  <c r="M203" i="7"/>
  <c r="L203" i="7"/>
  <c r="H203" i="7"/>
  <c r="I203" i="7" s="1"/>
  <c r="M202" i="7"/>
  <c r="L202" i="7"/>
  <c r="H202" i="7"/>
  <c r="M201" i="7"/>
  <c r="L201" i="7"/>
  <c r="H201" i="7"/>
  <c r="I201" i="7" s="1"/>
  <c r="M200" i="7"/>
  <c r="L200" i="7"/>
  <c r="H200" i="7"/>
  <c r="I200" i="7" s="1"/>
  <c r="M199" i="7"/>
  <c r="L199" i="7"/>
  <c r="H199" i="7"/>
  <c r="I199" i="7" s="1"/>
  <c r="M198" i="7"/>
  <c r="L198" i="7"/>
  <c r="H198" i="7"/>
  <c r="M197" i="7"/>
  <c r="L197" i="7"/>
  <c r="H197" i="7"/>
  <c r="I197" i="7" s="1"/>
  <c r="M196" i="7"/>
  <c r="L196" i="7"/>
  <c r="H196" i="7"/>
  <c r="I196" i="7" s="1"/>
  <c r="M195" i="7"/>
  <c r="L195" i="7"/>
  <c r="H195" i="7"/>
  <c r="I195" i="7" s="1"/>
  <c r="M194" i="7"/>
  <c r="L194" i="7"/>
  <c r="H194" i="7"/>
  <c r="M193" i="7"/>
  <c r="L193" i="7"/>
  <c r="H193" i="7"/>
  <c r="I193" i="7" s="1"/>
  <c r="M192" i="7"/>
  <c r="L192" i="7"/>
  <c r="H192" i="7"/>
  <c r="I192" i="7" s="1"/>
  <c r="M191" i="7"/>
  <c r="L191" i="7"/>
  <c r="H191" i="7"/>
  <c r="I191" i="7" s="1"/>
  <c r="M190" i="7"/>
  <c r="L190" i="7"/>
  <c r="H190" i="7"/>
  <c r="M189" i="7"/>
  <c r="L189" i="7"/>
  <c r="H189" i="7"/>
  <c r="I189" i="7" s="1"/>
  <c r="M188" i="7"/>
  <c r="L188" i="7"/>
  <c r="H188" i="7"/>
  <c r="I188" i="7" s="1"/>
  <c r="M187" i="7"/>
  <c r="L187" i="7"/>
  <c r="H187" i="7"/>
  <c r="I187" i="7" s="1"/>
  <c r="M186" i="7"/>
  <c r="L186" i="7"/>
  <c r="H186" i="7"/>
  <c r="M185" i="7"/>
  <c r="L185" i="7"/>
  <c r="H185" i="7"/>
  <c r="I185" i="7" s="1"/>
  <c r="M184" i="7"/>
  <c r="L184" i="7"/>
  <c r="H184" i="7"/>
  <c r="I184" i="7" s="1"/>
  <c r="M183" i="7"/>
  <c r="L183" i="7"/>
  <c r="H183" i="7"/>
  <c r="I183" i="7" s="1"/>
  <c r="M182" i="7"/>
  <c r="L182" i="7"/>
  <c r="H182" i="7"/>
  <c r="M181" i="7"/>
  <c r="L181" i="7"/>
  <c r="H181" i="7"/>
  <c r="I181" i="7" s="1"/>
  <c r="M180" i="7"/>
  <c r="L180" i="7"/>
  <c r="H180" i="7"/>
  <c r="I180" i="7" s="1"/>
  <c r="M179" i="7"/>
  <c r="L179" i="7"/>
  <c r="H179" i="7"/>
  <c r="I179" i="7" s="1"/>
  <c r="M178" i="7"/>
  <c r="L178" i="7"/>
  <c r="H178" i="7"/>
  <c r="M177" i="7"/>
  <c r="L177" i="7"/>
  <c r="H177" i="7"/>
  <c r="I177" i="7" s="1"/>
  <c r="M176" i="7"/>
  <c r="L176" i="7"/>
  <c r="H176" i="7"/>
  <c r="I176" i="7" s="1"/>
  <c r="M175" i="7"/>
  <c r="L175" i="7"/>
  <c r="H175" i="7"/>
  <c r="I175" i="7" s="1"/>
  <c r="M174" i="7"/>
  <c r="L174" i="7"/>
  <c r="H174" i="7"/>
  <c r="M173" i="7"/>
  <c r="L173" i="7"/>
  <c r="H173" i="7"/>
  <c r="I173" i="7" s="1"/>
  <c r="M172" i="7"/>
  <c r="L172" i="7"/>
  <c r="H172" i="7"/>
  <c r="I172" i="7" s="1"/>
  <c r="M171" i="7"/>
  <c r="L171" i="7"/>
  <c r="H171" i="7"/>
  <c r="I171" i="7" s="1"/>
  <c r="M170" i="7"/>
  <c r="L170" i="7"/>
  <c r="H170" i="7"/>
  <c r="M169" i="7"/>
  <c r="L169" i="7"/>
  <c r="H169" i="7"/>
  <c r="I169" i="7" s="1"/>
  <c r="M168" i="7"/>
  <c r="L168" i="7"/>
  <c r="H168" i="7"/>
  <c r="I168" i="7" s="1"/>
  <c r="M167" i="7"/>
  <c r="L167" i="7"/>
  <c r="H167" i="7"/>
  <c r="I167" i="7" s="1"/>
  <c r="M166" i="7"/>
  <c r="L166" i="7"/>
  <c r="H166" i="7"/>
  <c r="M165" i="7"/>
  <c r="L165" i="7"/>
  <c r="H165" i="7"/>
  <c r="I165" i="7" s="1"/>
  <c r="M164" i="7"/>
  <c r="L164" i="7"/>
  <c r="H164" i="7"/>
  <c r="I164" i="7" s="1"/>
  <c r="M163" i="7"/>
  <c r="L163" i="7"/>
  <c r="H163" i="7"/>
  <c r="I163" i="7" s="1"/>
  <c r="M162" i="7"/>
  <c r="L162" i="7"/>
  <c r="H162" i="7"/>
  <c r="I162" i="7" s="1"/>
  <c r="M161" i="7"/>
  <c r="L161" i="7"/>
  <c r="H161" i="7"/>
  <c r="I161" i="7" s="1"/>
  <c r="M160" i="7"/>
  <c r="L160" i="7"/>
  <c r="H160" i="7"/>
  <c r="I160" i="7" s="1"/>
  <c r="M159" i="7"/>
  <c r="L159" i="7"/>
  <c r="H159" i="7"/>
  <c r="I159" i="7" s="1"/>
  <c r="M158" i="7"/>
  <c r="L158" i="7"/>
  <c r="H158" i="7"/>
  <c r="I158" i="7" s="1"/>
  <c r="M157" i="7"/>
  <c r="L157" i="7"/>
  <c r="H157" i="7"/>
  <c r="I157" i="7" s="1"/>
  <c r="M156" i="7"/>
  <c r="L156" i="7"/>
  <c r="H156" i="7"/>
  <c r="I156" i="7" s="1"/>
  <c r="M155" i="7"/>
  <c r="L155" i="7"/>
  <c r="H155" i="7"/>
  <c r="I155" i="7" s="1"/>
  <c r="M154" i="7"/>
  <c r="L154" i="7"/>
  <c r="H154" i="7"/>
  <c r="I154" i="7" s="1"/>
  <c r="M153" i="7"/>
  <c r="L153" i="7"/>
  <c r="H153" i="7"/>
  <c r="I153" i="7" s="1"/>
  <c r="M152" i="7"/>
  <c r="L152" i="7"/>
  <c r="H152" i="7"/>
  <c r="I152" i="7" s="1"/>
  <c r="M151" i="7"/>
  <c r="L151" i="7"/>
  <c r="H151" i="7"/>
  <c r="I151" i="7" s="1"/>
  <c r="M150" i="7"/>
  <c r="L150" i="7"/>
  <c r="H150" i="7"/>
  <c r="I150" i="7" s="1"/>
  <c r="M149" i="7"/>
  <c r="L149" i="7"/>
  <c r="H149" i="7"/>
  <c r="I149" i="7" s="1"/>
  <c r="M148" i="7"/>
  <c r="L148" i="7"/>
  <c r="H148" i="7"/>
  <c r="I148" i="7" s="1"/>
  <c r="M147" i="7"/>
  <c r="L147" i="7"/>
  <c r="H147" i="7"/>
  <c r="I147" i="7" s="1"/>
  <c r="M146" i="7"/>
  <c r="L146" i="7"/>
  <c r="H146" i="7"/>
  <c r="I146" i="7" s="1"/>
  <c r="M145" i="7"/>
  <c r="L145" i="7"/>
  <c r="H145" i="7"/>
  <c r="I145" i="7" s="1"/>
  <c r="M144" i="7"/>
  <c r="L144" i="7"/>
  <c r="H144" i="7"/>
  <c r="I144" i="7" s="1"/>
  <c r="M143" i="7"/>
  <c r="L143" i="7"/>
  <c r="H143" i="7"/>
  <c r="M142" i="7"/>
  <c r="L142" i="7"/>
  <c r="H142" i="7"/>
  <c r="M141" i="7"/>
  <c r="L141" i="7"/>
  <c r="H141" i="7"/>
  <c r="M140" i="7"/>
  <c r="L140" i="7"/>
  <c r="H140" i="7"/>
  <c r="I140" i="7" s="1"/>
  <c r="M139" i="7"/>
  <c r="L139" i="7"/>
  <c r="H139" i="7"/>
  <c r="M138" i="7"/>
  <c r="L138" i="7"/>
  <c r="H138" i="7"/>
  <c r="M137" i="7"/>
  <c r="L137" i="7"/>
  <c r="H137" i="7"/>
  <c r="M136" i="7"/>
  <c r="L136" i="7"/>
  <c r="H136" i="7"/>
  <c r="I136" i="7" s="1"/>
  <c r="M135" i="7"/>
  <c r="L135" i="7"/>
  <c r="H135" i="7"/>
  <c r="M134" i="7"/>
  <c r="L134" i="7"/>
  <c r="H134" i="7"/>
  <c r="M133" i="7"/>
  <c r="L133" i="7"/>
  <c r="H133" i="7"/>
  <c r="M132" i="7"/>
  <c r="L132" i="7"/>
  <c r="H132" i="7"/>
  <c r="I132" i="7" s="1"/>
  <c r="M131" i="7"/>
  <c r="L131" i="7"/>
  <c r="H131" i="7"/>
  <c r="M130" i="7"/>
  <c r="L130" i="7"/>
  <c r="H130" i="7"/>
  <c r="M129" i="7"/>
  <c r="L129" i="7"/>
  <c r="H129" i="7"/>
  <c r="M128" i="7"/>
  <c r="L128" i="7"/>
  <c r="H128" i="7"/>
  <c r="I128" i="7" s="1"/>
  <c r="M127" i="7"/>
  <c r="L127" i="7"/>
  <c r="H127" i="7"/>
  <c r="M126" i="7"/>
  <c r="L126" i="7"/>
  <c r="H126" i="7"/>
  <c r="I126" i="7" s="1"/>
  <c r="M125" i="7"/>
  <c r="L125" i="7"/>
  <c r="H125" i="7"/>
  <c r="I125" i="7" s="1"/>
  <c r="M124" i="7"/>
  <c r="L124" i="7"/>
  <c r="H124" i="7"/>
  <c r="T124" i="7" s="1"/>
  <c r="M123" i="7"/>
  <c r="L123" i="7"/>
  <c r="H123" i="7"/>
  <c r="M122" i="7"/>
  <c r="L122" i="7"/>
  <c r="H122" i="7"/>
  <c r="M121" i="7"/>
  <c r="L121" i="7"/>
  <c r="H121" i="7"/>
  <c r="I121" i="7" s="1"/>
  <c r="M120" i="7"/>
  <c r="L120" i="7"/>
  <c r="H120" i="7"/>
  <c r="M119" i="7"/>
  <c r="L119" i="7"/>
  <c r="H119" i="7"/>
  <c r="M118" i="7"/>
  <c r="L118" i="7"/>
  <c r="H118" i="7"/>
  <c r="I118" i="7" s="1"/>
  <c r="M117" i="7"/>
  <c r="L117" i="7"/>
  <c r="H117" i="7"/>
  <c r="I117" i="7" s="1"/>
  <c r="M116" i="7"/>
  <c r="L116" i="7"/>
  <c r="H116" i="7"/>
  <c r="T116" i="7" s="1"/>
  <c r="M115" i="7"/>
  <c r="L115" i="7"/>
  <c r="H115" i="7"/>
  <c r="M114" i="7"/>
  <c r="L114" i="7"/>
  <c r="H114" i="7"/>
  <c r="I114" i="7" s="1"/>
  <c r="M113" i="7"/>
  <c r="L113" i="7"/>
  <c r="H113" i="7"/>
  <c r="M112" i="7"/>
  <c r="L112" i="7"/>
  <c r="H112" i="7"/>
  <c r="I112" i="7" s="1"/>
  <c r="M111" i="7"/>
  <c r="L111" i="7"/>
  <c r="H111" i="7"/>
  <c r="M110" i="7"/>
  <c r="L110" i="7"/>
  <c r="H110" i="7"/>
  <c r="I110" i="7" s="1"/>
  <c r="M109" i="7"/>
  <c r="L109" i="7"/>
  <c r="H109" i="7"/>
  <c r="I109" i="7" s="1"/>
  <c r="M108" i="7"/>
  <c r="L108" i="7"/>
  <c r="H108" i="7"/>
  <c r="T108" i="7" s="1"/>
  <c r="M107" i="7"/>
  <c r="L107" i="7"/>
  <c r="H107" i="7"/>
  <c r="M106" i="7"/>
  <c r="L106" i="7"/>
  <c r="H106" i="7"/>
  <c r="I106" i="7" s="1"/>
  <c r="M105" i="7"/>
  <c r="L105" i="7"/>
  <c r="H105" i="7"/>
  <c r="M104" i="7"/>
  <c r="L104" i="7"/>
  <c r="H104" i="7"/>
  <c r="T104" i="7" s="1"/>
  <c r="M103" i="7"/>
  <c r="L103" i="7"/>
  <c r="H103" i="7"/>
  <c r="I103" i="7" s="1"/>
  <c r="M102" i="7"/>
  <c r="L102" i="7"/>
  <c r="H102" i="7"/>
  <c r="M101" i="7"/>
  <c r="L101" i="7"/>
  <c r="H101" i="7"/>
  <c r="M100" i="7"/>
  <c r="L100" i="7"/>
  <c r="H100" i="7"/>
  <c r="M99" i="7"/>
  <c r="L99" i="7"/>
  <c r="H99" i="7"/>
  <c r="I99" i="7" s="1"/>
  <c r="M98" i="7"/>
  <c r="L98" i="7"/>
  <c r="H98" i="7"/>
  <c r="I98" i="7" s="1"/>
  <c r="M97" i="7"/>
  <c r="L97" i="7"/>
  <c r="H97" i="7"/>
  <c r="M96" i="7"/>
  <c r="L96" i="7"/>
  <c r="H96" i="7"/>
  <c r="T96" i="7" s="1"/>
  <c r="M95" i="7"/>
  <c r="L95" i="7"/>
  <c r="H95" i="7"/>
  <c r="I95" i="7" s="1"/>
  <c r="M94" i="7"/>
  <c r="L94" i="7"/>
  <c r="H94" i="7"/>
  <c r="M93" i="7"/>
  <c r="L93" i="7"/>
  <c r="H93" i="7"/>
  <c r="M92" i="7"/>
  <c r="L92" i="7"/>
  <c r="H92" i="7"/>
  <c r="M91" i="7"/>
  <c r="L91" i="7"/>
  <c r="H91" i="7"/>
  <c r="I91" i="7" s="1"/>
  <c r="M90" i="7"/>
  <c r="L90" i="7"/>
  <c r="H90" i="7"/>
  <c r="I90" i="7" s="1"/>
  <c r="M89" i="7"/>
  <c r="L89" i="7"/>
  <c r="H89" i="7"/>
  <c r="M88" i="7"/>
  <c r="L88" i="7"/>
  <c r="H88" i="7"/>
  <c r="T88" i="7" s="1"/>
  <c r="M87" i="7"/>
  <c r="L87" i="7"/>
  <c r="H87" i="7"/>
  <c r="I87" i="7" s="1"/>
  <c r="M86" i="7"/>
  <c r="L86" i="7"/>
  <c r="H86" i="7"/>
  <c r="M85" i="7"/>
  <c r="L85" i="7"/>
  <c r="H85" i="7"/>
  <c r="I85" i="7" s="1"/>
  <c r="M84" i="7"/>
  <c r="L84" i="7"/>
  <c r="H84" i="7"/>
  <c r="M83" i="7"/>
  <c r="L83" i="7"/>
  <c r="H83" i="7"/>
  <c r="I83" i="7" s="1"/>
  <c r="M82" i="7"/>
  <c r="L82" i="7"/>
  <c r="H82" i="7"/>
  <c r="I82" i="7" s="1"/>
  <c r="M81" i="7"/>
  <c r="L81" i="7"/>
  <c r="H81" i="7"/>
  <c r="I81" i="7" s="1"/>
  <c r="M80" i="7"/>
  <c r="L80" i="7"/>
  <c r="H80" i="7"/>
  <c r="T80" i="7" s="1"/>
  <c r="M79" i="7"/>
  <c r="L79" i="7"/>
  <c r="H79" i="7"/>
  <c r="I79" i="7" s="1"/>
  <c r="M78" i="7"/>
  <c r="L78" i="7"/>
  <c r="H78" i="7"/>
  <c r="M77" i="7"/>
  <c r="L77" i="7"/>
  <c r="H77" i="7"/>
  <c r="I77" i="7" s="1"/>
  <c r="M76" i="7"/>
  <c r="L76" i="7"/>
  <c r="H76" i="7"/>
  <c r="M75" i="7"/>
  <c r="L75" i="7"/>
  <c r="H75" i="7"/>
  <c r="I75" i="7" s="1"/>
  <c r="M74" i="7"/>
  <c r="L74" i="7"/>
  <c r="H74" i="7"/>
  <c r="I74" i="7" s="1"/>
  <c r="M73" i="7"/>
  <c r="L73" i="7"/>
  <c r="H73" i="7"/>
  <c r="I73" i="7" s="1"/>
  <c r="M72" i="7"/>
  <c r="L72" i="7"/>
  <c r="H72" i="7"/>
  <c r="T72" i="7" s="1"/>
  <c r="M71" i="7"/>
  <c r="L71" i="7"/>
  <c r="H71" i="7"/>
  <c r="M70" i="7"/>
  <c r="L70" i="7"/>
  <c r="H70" i="7"/>
  <c r="T70" i="7" s="1"/>
  <c r="M69" i="7"/>
  <c r="L69" i="7"/>
  <c r="H69" i="7"/>
  <c r="I69" i="7" s="1"/>
  <c r="M68" i="7"/>
  <c r="L68" i="7"/>
  <c r="H68" i="7"/>
  <c r="T68" i="7" s="1"/>
  <c r="M67" i="7"/>
  <c r="L67" i="7"/>
  <c r="H67" i="7"/>
  <c r="M66" i="7"/>
  <c r="L66" i="7"/>
  <c r="H66" i="7"/>
  <c r="I66" i="7" s="1"/>
  <c r="M65" i="7"/>
  <c r="L65" i="7"/>
  <c r="H65" i="7"/>
  <c r="I65" i="7" s="1"/>
  <c r="M64" i="7"/>
  <c r="L64" i="7"/>
  <c r="H64" i="7"/>
  <c r="T64" i="7" s="1"/>
  <c r="M63" i="7"/>
  <c r="L63" i="7"/>
  <c r="H63" i="7"/>
  <c r="M62" i="7"/>
  <c r="L62" i="7"/>
  <c r="H62" i="7"/>
  <c r="I62" i="7" s="1"/>
  <c r="M61" i="7"/>
  <c r="L61" i="7"/>
  <c r="H61" i="7"/>
  <c r="M60" i="7"/>
  <c r="L60" i="7"/>
  <c r="H60" i="7"/>
  <c r="M59" i="7"/>
  <c r="L59" i="7"/>
  <c r="H59" i="7"/>
  <c r="I59" i="7" s="1"/>
  <c r="M58" i="7"/>
  <c r="L58" i="7"/>
  <c r="H58" i="7"/>
  <c r="M57" i="7"/>
  <c r="L57" i="7"/>
  <c r="H57" i="7"/>
  <c r="T57" i="7" s="1"/>
  <c r="M56" i="7"/>
  <c r="L56" i="7"/>
  <c r="H56" i="7"/>
  <c r="T56" i="7" s="1"/>
  <c r="M55" i="7"/>
  <c r="L55" i="7"/>
  <c r="H55" i="7"/>
  <c r="I55" i="7" s="1"/>
  <c r="M54" i="7"/>
  <c r="L54" i="7"/>
  <c r="H54" i="7"/>
  <c r="I54" i="7" s="1"/>
  <c r="M53" i="7"/>
  <c r="L53" i="7"/>
  <c r="H53" i="7"/>
  <c r="I53" i="7" s="1"/>
  <c r="M52" i="7"/>
  <c r="L52" i="7"/>
  <c r="H52" i="7"/>
  <c r="M51" i="7"/>
  <c r="L51" i="7"/>
  <c r="H51" i="7"/>
  <c r="M50" i="7"/>
  <c r="L50" i="7"/>
  <c r="H50" i="7"/>
  <c r="I50" i="7" s="1"/>
  <c r="M49" i="7"/>
  <c r="L49" i="7"/>
  <c r="H49" i="7"/>
  <c r="I49" i="7" s="1"/>
  <c r="M48" i="7"/>
  <c r="L48" i="7"/>
  <c r="H48" i="7"/>
  <c r="M47" i="7"/>
  <c r="L47" i="7"/>
  <c r="H47" i="7"/>
  <c r="I47" i="7" s="1"/>
  <c r="M46" i="7"/>
  <c r="L46" i="7"/>
  <c r="H46" i="7"/>
  <c r="M45" i="7"/>
  <c r="L45" i="7"/>
  <c r="H45" i="7"/>
  <c r="I45" i="7" s="1"/>
  <c r="M44" i="7"/>
  <c r="L44" i="7"/>
  <c r="H44" i="7"/>
  <c r="T44" i="7" s="1"/>
  <c r="M43" i="7"/>
  <c r="L43" i="7"/>
  <c r="H43" i="7"/>
  <c r="I43" i="7" s="1"/>
  <c r="M42" i="7"/>
  <c r="L42" i="7"/>
  <c r="H42" i="7"/>
  <c r="I42" i="7" s="1"/>
  <c r="M41" i="7"/>
  <c r="L41" i="7"/>
  <c r="H41" i="7"/>
  <c r="I41" i="7" s="1"/>
  <c r="M40" i="7"/>
  <c r="L40" i="7"/>
  <c r="H40" i="7"/>
  <c r="M39" i="7"/>
  <c r="L39" i="7"/>
  <c r="H39" i="7"/>
  <c r="M38" i="7"/>
  <c r="L38" i="7"/>
  <c r="H38" i="7"/>
  <c r="M37" i="7"/>
  <c r="L37" i="7"/>
  <c r="H37" i="7"/>
  <c r="M36" i="7"/>
  <c r="L36" i="7"/>
  <c r="H36" i="7"/>
  <c r="M35" i="7"/>
  <c r="L35" i="7"/>
  <c r="H35" i="7"/>
  <c r="M34" i="7"/>
  <c r="L34" i="7"/>
  <c r="H34" i="7"/>
  <c r="M33" i="7"/>
  <c r="L33" i="7"/>
  <c r="H33" i="7"/>
  <c r="M32" i="7"/>
  <c r="L32" i="7"/>
  <c r="H32" i="7"/>
  <c r="M31" i="7"/>
  <c r="L31" i="7"/>
  <c r="H31" i="7"/>
  <c r="M30" i="7"/>
  <c r="L30" i="7"/>
  <c r="H30" i="7"/>
  <c r="M29" i="7"/>
  <c r="L29" i="7"/>
  <c r="H29" i="7"/>
  <c r="M28" i="7"/>
  <c r="L28" i="7"/>
  <c r="H28" i="7"/>
  <c r="M27" i="7"/>
  <c r="L27" i="7"/>
  <c r="H27" i="7"/>
  <c r="M26" i="7"/>
  <c r="L26" i="7"/>
  <c r="H26" i="7"/>
  <c r="M25" i="7"/>
  <c r="L25" i="7"/>
  <c r="H25" i="7"/>
  <c r="M24" i="7"/>
  <c r="L24" i="7"/>
  <c r="H24" i="7"/>
  <c r="M23" i="7"/>
  <c r="L23" i="7"/>
  <c r="H23" i="7"/>
  <c r="M22" i="7"/>
  <c r="L22" i="7"/>
  <c r="H22" i="7"/>
  <c r="I22" i="7" s="1"/>
  <c r="M21" i="7"/>
  <c r="L21" i="7"/>
  <c r="H21" i="7"/>
  <c r="I21" i="7" s="1"/>
  <c r="M20" i="7"/>
  <c r="L20" i="7"/>
  <c r="H20" i="7"/>
  <c r="I20" i="7" s="1"/>
  <c r="M19" i="7"/>
  <c r="L19" i="7"/>
  <c r="H19" i="7"/>
  <c r="I19" i="7" s="1"/>
  <c r="M18" i="7"/>
  <c r="L18" i="7"/>
  <c r="H18" i="7"/>
  <c r="I18" i="7" s="1"/>
  <c r="M17" i="7"/>
  <c r="L17" i="7"/>
  <c r="H17" i="7"/>
  <c r="I17" i="7" s="1"/>
  <c r="M16" i="7"/>
  <c r="L16" i="7"/>
  <c r="H16" i="7"/>
  <c r="I16" i="7" s="1"/>
  <c r="M15" i="7"/>
  <c r="L15" i="7"/>
  <c r="H15" i="7"/>
  <c r="I15" i="7" s="1"/>
  <c r="M14" i="7"/>
  <c r="L14" i="7"/>
  <c r="H14" i="7"/>
  <c r="I14" i="7" s="1"/>
  <c r="M13" i="7"/>
  <c r="L13" i="7"/>
  <c r="H13" i="7"/>
  <c r="M12" i="7"/>
  <c r="L12" i="7"/>
  <c r="H12" i="7"/>
  <c r="I12" i="7" s="1"/>
  <c r="M11" i="7"/>
  <c r="L11" i="7"/>
  <c r="H11" i="7"/>
  <c r="I11" i="7" s="1"/>
  <c r="M10" i="7"/>
  <c r="L10" i="7"/>
  <c r="H10" i="7"/>
  <c r="I10" i="7" s="1"/>
  <c r="M9" i="7"/>
  <c r="L9" i="7"/>
  <c r="H9" i="7"/>
  <c r="S62" i="6"/>
  <c r="R62" i="6"/>
  <c r="Q62" i="6"/>
  <c r="P62" i="6"/>
  <c r="O62" i="6"/>
  <c r="S61" i="6"/>
  <c r="R61" i="6"/>
  <c r="Q61" i="6"/>
  <c r="P61" i="6"/>
  <c r="O61" i="6"/>
  <c r="S60" i="6"/>
  <c r="R60" i="6"/>
  <c r="Q60" i="6"/>
  <c r="P60" i="6"/>
  <c r="O60" i="6"/>
  <c r="S59" i="6"/>
  <c r="R59" i="6"/>
  <c r="Q59" i="6"/>
  <c r="P59" i="6"/>
  <c r="O59" i="6"/>
  <c r="S58" i="6"/>
  <c r="R58" i="6"/>
  <c r="Q58" i="6"/>
  <c r="P58" i="6"/>
  <c r="O58" i="6"/>
  <c r="S57" i="6"/>
  <c r="R57" i="6"/>
  <c r="Q57" i="6"/>
  <c r="P57" i="6"/>
  <c r="O57" i="6"/>
  <c r="S56" i="6"/>
  <c r="R56" i="6"/>
  <c r="Q56" i="6"/>
  <c r="P56" i="6"/>
  <c r="O56" i="6"/>
  <c r="S55" i="6"/>
  <c r="R55" i="6"/>
  <c r="Q55" i="6"/>
  <c r="P55" i="6"/>
  <c r="O55" i="6"/>
  <c r="S54" i="6"/>
  <c r="R54" i="6"/>
  <c r="Q54" i="6"/>
  <c r="P54" i="6"/>
  <c r="O54" i="6"/>
  <c r="S53" i="6"/>
  <c r="R53" i="6"/>
  <c r="Q53" i="6"/>
  <c r="P53" i="6"/>
  <c r="O53" i="6"/>
  <c r="S52" i="6"/>
  <c r="R52" i="6"/>
  <c r="Q52" i="6"/>
  <c r="P52" i="6"/>
  <c r="O52" i="6"/>
  <c r="S51" i="6"/>
  <c r="R51" i="6"/>
  <c r="Q51" i="6"/>
  <c r="P51" i="6"/>
  <c r="O51" i="6"/>
  <c r="S50" i="6"/>
  <c r="R50" i="6"/>
  <c r="Q50" i="6"/>
  <c r="P50" i="6"/>
  <c r="O50" i="6"/>
  <c r="S49" i="6"/>
  <c r="R49" i="6"/>
  <c r="Q49" i="6"/>
  <c r="P49" i="6"/>
  <c r="O49" i="6"/>
  <c r="S48" i="6"/>
  <c r="R48" i="6"/>
  <c r="Q48" i="6"/>
  <c r="P48" i="6"/>
  <c r="O48" i="6"/>
  <c r="S47" i="6"/>
  <c r="R47" i="6"/>
  <c r="Q47" i="6"/>
  <c r="P47" i="6"/>
  <c r="O47" i="6"/>
  <c r="S46" i="6"/>
  <c r="R46" i="6"/>
  <c r="Q46" i="6"/>
  <c r="P46" i="6"/>
  <c r="O46" i="6"/>
  <c r="S45" i="6"/>
  <c r="R45" i="6"/>
  <c r="Q45" i="6"/>
  <c r="P45" i="6"/>
  <c r="O45" i="6"/>
  <c r="S44" i="6"/>
  <c r="R44" i="6"/>
  <c r="Q44" i="6"/>
  <c r="P44" i="6"/>
  <c r="O44" i="6"/>
  <c r="S43" i="6"/>
  <c r="R43" i="6"/>
  <c r="Q43" i="6"/>
  <c r="P43" i="6"/>
  <c r="O43" i="6"/>
  <c r="S42" i="6"/>
  <c r="R42" i="6"/>
  <c r="Q42" i="6"/>
  <c r="P42" i="6"/>
  <c r="O42" i="6"/>
  <c r="S41" i="6"/>
  <c r="R41" i="6"/>
  <c r="Q41" i="6"/>
  <c r="P41" i="6"/>
  <c r="O41" i="6"/>
  <c r="S40" i="6"/>
  <c r="R40" i="6"/>
  <c r="Q40" i="6"/>
  <c r="P40" i="6"/>
  <c r="O40" i="6"/>
  <c r="S39" i="6"/>
  <c r="R39" i="6"/>
  <c r="Q39" i="6"/>
  <c r="P39" i="6"/>
  <c r="O39" i="6"/>
  <c r="U36" i="6"/>
  <c r="AD61" i="6" s="1"/>
  <c r="AE61" i="6" s="1"/>
  <c r="T95" i="7" l="1"/>
  <c r="T66" i="7"/>
  <c r="T55" i="7"/>
  <c r="O55" i="7" s="1"/>
  <c r="T83" i="7"/>
  <c r="O83" i="7" s="1"/>
  <c r="B5" i="8"/>
  <c r="B61" i="8"/>
  <c r="B117" i="8"/>
  <c r="J33" i="8"/>
  <c r="K33" i="8"/>
  <c r="AB41" i="6"/>
  <c r="Z44" i="6"/>
  <c r="Z52" i="6"/>
  <c r="X54" i="6"/>
  <c r="V56" i="6"/>
  <c r="X58" i="6"/>
  <c r="Y58" i="6" s="1"/>
  <c r="B89" i="8"/>
  <c r="X42" i="6"/>
  <c r="Z45" i="6"/>
  <c r="X47" i="6"/>
  <c r="V49" i="6"/>
  <c r="V60" i="6"/>
  <c r="W60" i="6" s="1"/>
  <c r="X40" i="6"/>
  <c r="AD44" i="6"/>
  <c r="X46" i="6"/>
  <c r="V48" i="6"/>
  <c r="AB50" i="6"/>
  <c r="AD52" i="6"/>
  <c r="AB54" i="6"/>
  <c r="Z56" i="6"/>
  <c r="AB39" i="6"/>
  <c r="AB43" i="6"/>
  <c r="T114" i="7"/>
  <c r="O114" i="7" s="1"/>
  <c r="T45" i="7"/>
  <c r="O45" i="7" s="1"/>
  <c r="T79" i="7"/>
  <c r="T118" i="7"/>
  <c r="O118" i="7" s="1"/>
  <c r="T47" i="7"/>
  <c r="O47" i="7" s="1"/>
  <c r="T99" i="7"/>
  <c r="O99" i="7" s="1"/>
  <c r="T159" i="7"/>
  <c r="T160" i="7"/>
  <c r="O160" i="7" s="1"/>
  <c r="T161" i="7"/>
  <c r="O161" i="7" s="1"/>
  <c r="T162" i="7"/>
  <c r="O162" i="7" s="1"/>
  <c r="T163" i="7"/>
  <c r="T164" i="7"/>
  <c r="O164" i="7" s="1"/>
  <c r="T21" i="7"/>
  <c r="O21" i="7" s="1"/>
  <c r="T22" i="7"/>
  <c r="T42" i="7"/>
  <c r="T49" i="7"/>
  <c r="O49" i="7" s="1"/>
  <c r="T59" i="7"/>
  <c r="O59" i="7" s="1"/>
  <c r="T73" i="7"/>
  <c r="O73" i="7" s="1"/>
  <c r="T87" i="7"/>
  <c r="O87" i="7" s="1"/>
  <c r="T103" i="7"/>
  <c r="O103" i="7" s="1"/>
  <c r="T126" i="7"/>
  <c r="O126" i="7" s="1"/>
  <c r="T157" i="7"/>
  <c r="O157" i="7" s="1"/>
  <c r="T158" i="7"/>
  <c r="O158" i="7" s="1"/>
  <c r="T43" i="7"/>
  <c r="O43" i="7" s="1"/>
  <c r="T50" i="7"/>
  <c r="O50" i="7" s="1"/>
  <c r="T62" i="7"/>
  <c r="O62" i="7" s="1"/>
  <c r="T75" i="7"/>
  <c r="T91" i="7"/>
  <c r="O91" i="7" s="1"/>
  <c r="T110" i="7"/>
  <c r="O110" i="7" s="1"/>
  <c r="T180" i="7"/>
  <c r="O180" i="7" s="1"/>
  <c r="I33" i="7"/>
  <c r="T33" i="7"/>
  <c r="T281" i="7"/>
  <c r="I281" i="7"/>
  <c r="T297" i="7"/>
  <c r="I297" i="7"/>
  <c r="I24" i="7"/>
  <c r="T24" i="7"/>
  <c r="I32" i="7"/>
  <c r="T32" i="7"/>
  <c r="T92" i="7"/>
  <c r="I92" i="7"/>
  <c r="T352" i="7"/>
  <c r="I352" i="7"/>
  <c r="T356" i="7"/>
  <c r="I356" i="7"/>
  <c r="T360" i="7"/>
  <c r="I360" i="7"/>
  <c r="T364" i="7"/>
  <c r="I364" i="7"/>
  <c r="T368" i="7"/>
  <c r="I368" i="7"/>
  <c r="T13" i="7"/>
  <c r="I13" i="7"/>
  <c r="I29" i="7"/>
  <c r="T29" i="7"/>
  <c r="I51" i="7"/>
  <c r="T51" i="7"/>
  <c r="T52" i="7"/>
  <c r="I52" i="7"/>
  <c r="T60" i="7"/>
  <c r="I60" i="7"/>
  <c r="T16" i="7"/>
  <c r="O16" i="7" s="1"/>
  <c r="I36" i="7"/>
  <c r="T36" i="7"/>
  <c r="I78" i="7"/>
  <c r="T78" i="7"/>
  <c r="T93" i="7"/>
  <c r="I93" i="7"/>
  <c r="I94" i="7"/>
  <c r="T94" i="7"/>
  <c r="T111" i="7"/>
  <c r="I111" i="7"/>
  <c r="I113" i="7"/>
  <c r="T113" i="7"/>
  <c r="T9" i="7"/>
  <c r="I9" i="7"/>
  <c r="T17" i="7"/>
  <c r="O17" i="7" s="1"/>
  <c r="I23" i="7"/>
  <c r="T23" i="7"/>
  <c r="I27" i="7"/>
  <c r="T27" i="7"/>
  <c r="I31" i="7"/>
  <c r="T31" i="7"/>
  <c r="I35" i="7"/>
  <c r="T35" i="7"/>
  <c r="I39" i="7"/>
  <c r="T39" i="7"/>
  <c r="T40" i="7"/>
  <c r="I40" i="7"/>
  <c r="T48" i="7"/>
  <c r="I48" i="7"/>
  <c r="I67" i="7"/>
  <c r="T67" i="7"/>
  <c r="T130" i="7"/>
  <c r="I130" i="7"/>
  <c r="T134" i="7"/>
  <c r="I134" i="7"/>
  <c r="T138" i="7"/>
  <c r="I138" i="7"/>
  <c r="T142" i="7"/>
  <c r="I142" i="7"/>
  <c r="T166" i="7"/>
  <c r="I166" i="7"/>
  <c r="T170" i="7"/>
  <c r="I170" i="7"/>
  <c r="T14" i="7"/>
  <c r="O14" i="7" s="1"/>
  <c r="P14" i="7" s="1"/>
  <c r="R14" i="7" s="1"/>
  <c r="T19" i="7"/>
  <c r="O19" i="7" s="1"/>
  <c r="I25" i="7"/>
  <c r="T25" i="7"/>
  <c r="I37" i="7"/>
  <c r="T37" i="7"/>
  <c r="I61" i="7"/>
  <c r="T61" i="7"/>
  <c r="T285" i="7"/>
  <c r="I285" i="7"/>
  <c r="T289" i="7"/>
  <c r="I289" i="7"/>
  <c r="T293" i="7"/>
  <c r="I293" i="7"/>
  <c r="T20" i="7"/>
  <c r="O20" i="7" s="1"/>
  <c r="O22" i="7"/>
  <c r="I28" i="7"/>
  <c r="T28" i="7"/>
  <c r="I46" i="7"/>
  <c r="T46" i="7"/>
  <c r="I63" i="7"/>
  <c r="T63" i="7"/>
  <c r="T76" i="7"/>
  <c r="I76" i="7"/>
  <c r="T10" i="7"/>
  <c r="O10" i="7" s="1"/>
  <c r="T12" i="7"/>
  <c r="O12" i="7" s="1"/>
  <c r="T18" i="7"/>
  <c r="O18" i="7" s="1"/>
  <c r="I26" i="7"/>
  <c r="O26" i="7" s="1"/>
  <c r="T26" i="7"/>
  <c r="I30" i="7"/>
  <c r="T30" i="7"/>
  <c r="I34" i="7"/>
  <c r="T34" i="7"/>
  <c r="I38" i="7"/>
  <c r="T38" i="7"/>
  <c r="T54" i="7"/>
  <c r="O54" i="7" s="1"/>
  <c r="I58" i="7"/>
  <c r="T58" i="7"/>
  <c r="I71" i="7"/>
  <c r="T71" i="7"/>
  <c r="T84" i="7"/>
  <c r="I84" i="7"/>
  <c r="I86" i="7"/>
  <c r="T86" i="7"/>
  <c r="T100" i="7"/>
  <c r="I100" i="7"/>
  <c r="T101" i="7"/>
  <c r="I101" i="7"/>
  <c r="I102" i="7"/>
  <c r="T102" i="7"/>
  <c r="T119" i="7"/>
  <c r="I119" i="7"/>
  <c r="T120" i="7"/>
  <c r="I120" i="7"/>
  <c r="I122" i="7"/>
  <c r="T122" i="7"/>
  <c r="T302" i="7"/>
  <c r="I302" i="7"/>
  <c r="T306" i="7"/>
  <c r="I306" i="7"/>
  <c r="T310" i="7"/>
  <c r="I310" i="7"/>
  <c r="T314" i="7"/>
  <c r="I314" i="7"/>
  <c r="T346" i="7"/>
  <c r="I346" i="7"/>
  <c r="I57" i="7"/>
  <c r="O57" i="7" s="1"/>
  <c r="I70" i="7"/>
  <c r="O70" i="7" s="1"/>
  <c r="T107" i="7"/>
  <c r="I107" i="7"/>
  <c r="T131" i="7"/>
  <c r="I131" i="7"/>
  <c r="T135" i="7"/>
  <c r="I135" i="7"/>
  <c r="T139" i="7"/>
  <c r="I139" i="7"/>
  <c r="T143" i="7"/>
  <c r="I143" i="7"/>
  <c r="T214" i="7"/>
  <c r="I214" i="7"/>
  <c r="T218" i="7"/>
  <c r="I218" i="7"/>
  <c r="T222" i="7"/>
  <c r="I222" i="7"/>
  <c r="T226" i="7"/>
  <c r="I226" i="7"/>
  <c r="T230" i="7"/>
  <c r="I230" i="7"/>
  <c r="T234" i="7"/>
  <c r="I234" i="7"/>
  <c r="T238" i="7"/>
  <c r="I238" i="7"/>
  <c r="T242" i="7"/>
  <c r="I242" i="7"/>
  <c r="T246" i="7"/>
  <c r="I246" i="7"/>
  <c r="T250" i="7"/>
  <c r="I250" i="7"/>
  <c r="T254" i="7"/>
  <c r="I254" i="7"/>
  <c r="T258" i="7"/>
  <c r="I258" i="7"/>
  <c r="T262" i="7"/>
  <c r="I262" i="7"/>
  <c r="T266" i="7"/>
  <c r="I266" i="7"/>
  <c r="T270" i="7"/>
  <c r="I270" i="7"/>
  <c r="T274" i="7"/>
  <c r="I274" i="7"/>
  <c r="T278" i="7"/>
  <c r="I278" i="7"/>
  <c r="T282" i="7"/>
  <c r="I282" i="7"/>
  <c r="T286" i="7"/>
  <c r="I286" i="7"/>
  <c r="T290" i="7"/>
  <c r="I290" i="7"/>
  <c r="T294" i="7"/>
  <c r="I294" i="7"/>
  <c r="T298" i="7"/>
  <c r="I298" i="7"/>
  <c r="T303" i="7"/>
  <c r="I303" i="7"/>
  <c r="T307" i="7"/>
  <c r="I307" i="7"/>
  <c r="T311" i="7"/>
  <c r="I311" i="7"/>
  <c r="T315" i="7"/>
  <c r="I315" i="7"/>
  <c r="T321" i="7"/>
  <c r="I321" i="7"/>
  <c r="T325" i="7"/>
  <c r="I325" i="7"/>
  <c r="T329" i="7"/>
  <c r="I329" i="7"/>
  <c r="T333" i="7"/>
  <c r="I333" i="7"/>
  <c r="T337" i="7"/>
  <c r="I337" i="7"/>
  <c r="T341" i="7"/>
  <c r="I341" i="7"/>
  <c r="T347" i="7"/>
  <c r="I347" i="7"/>
  <c r="T353" i="7"/>
  <c r="I353" i="7"/>
  <c r="T357" i="7"/>
  <c r="I357" i="7"/>
  <c r="T369" i="7"/>
  <c r="I369" i="7"/>
  <c r="I64" i="7"/>
  <c r="O64" i="7" s="1"/>
  <c r="I80" i="7"/>
  <c r="O80" i="7" s="1"/>
  <c r="I96" i="7"/>
  <c r="O96" i="7" s="1"/>
  <c r="I224" i="7"/>
  <c r="O224" i="7" s="1"/>
  <c r="I240" i="7"/>
  <c r="O240" i="7" s="1"/>
  <c r="I256" i="7"/>
  <c r="O256" i="7" s="1"/>
  <c r="I272" i="7"/>
  <c r="O272" i="7" s="1"/>
  <c r="I288" i="7"/>
  <c r="O288" i="7" s="1"/>
  <c r="I304" i="7"/>
  <c r="O304" i="7" s="1"/>
  <c r="I68" i="7"/>
  <c r="O68" i="7" s="1"/>
  <c r="I116" i="7"/>
  <c r="I228" i="7"/>
  <c r="O228" i="7" s="1"/>
  <c r="I244" i="7"/>
  <c r="O244" i="7" s="1"/>
  <c r="I260" i="7"/>
  <c r="O260" i="7" s="1"/>
  <c r="I276" i="7"/>
  <c r="I292" i="7"/>
  <c r="O292" i="7" s="1"/>
  <c r="T74" i="7"/>
  <c r="O74" i="7" s="1"/>
  <c r="T82" i="7"/>
  <c r="O82" i="7" s="1"/>
  <c r="T90" i="7"/>
  <c r="O90" i="7" s="1"/>
  <c r="T98" i="7"/>
  <c r="O98" i="7" s="1"/>
  <c r="T106" i="7"/>
  <c r="O106" i="7" s="1"/>
  <c r="T117" i="7"/>
  <c r="O117" i="7" s="1"/>
  <c r="T123" i="7"/>
  <c r="I123" i="7"/>
  <c r="T129" i="7"/>
  <c r="I129" i="7"/>
  <c r="T133" i="7"/>
  <c r="I133" i="7"/>
  <c r="T137" i="7"/>
  <c r="I137" i="7"/>
  <c r="T141" i="7"/>
  <c r="I141" i="7"/>
  <c r="T172" i="7"/>
  <c r="O172" i="7" s="1"/>
  <c r="T174" i="7"/>
  <c r="I174" i="7"/>
  <c r="T178" i="7"/>
  <c r="I178" i="7"/>
  <c r="T301" i="7"/>
  <c r="I301" i="7"/>
  <c r="T305" i="7"/>
  <c r="I305" i="7"/>
  <c r="T309" i="7"/>
  <c r="I309" i="7"/>
  <c r="T313" i="7"/>
  <c r="I313" i="7"/>
  <c r="T317" i="7"/>
  <c r="I317" i="7"/>
  <c r="T318" i="7"/>
  <c r="I318" i="7"/>
  <c r="T319" i="7"/>
  <c r="I319" i="7"/>
  <c r="T323" i="7"/>
  <c r="I323" i="7"/>
  <c r="T327" i="7"/>
  <c r="I327" i="7"/>
  <c r="T331" i="7"/>
  <c r="I331" i="7"/>
  <c r="T335" i="7"/>
  <c r="I335" i="7"/>
  <c r="T339" i="7"/>
  <c r="I339" i="7"/>
  <c r="T345" i="7"/>
  <c r="I345" i="7"/>
  <c r="T349" i="7"/>
  <c r="I349" i="7"/>
  <c r="T350" i="7"/>
  <c r="I350" i="7"/>
  <c r="T351" i="7"/>
  <c r="I351" i="7"/>
  <c r="T355" i="7"/>
  <c r="I355" i="7"/>
  <c r="T359" i="7"/>
  <c r="I359" i="7"/>
  <c r="T367" i="7"/>
  <c r="I367" i="7"/>
  <c r="I56" i="7"/>
  <c r="O56" i="7" s="1"/>
  <c r="I72" i="7"/>
  <c r="O72" i="7" s="1"/>
  <c r="I88" i="7"/>
  <c r="O88" i="7" s="1"/>
  <c r="I104" i="7"/>
  <c r="O104" i="7" s="1"/>
  <c r="I232" i="7"/>
  <c r="O232" i="7" s="1"/>
  <c r="I248" i="7"/>
  <c r="O248" i="7" s="1"/>
  <c r="I264" i="7"/>
  <c r="O264" i="7" s="1"/>
  <c r="I280" i="7"/>
  <c r="O280" i="7" s="1"/>
  <c r="I296" i="7"/>
  <c r="O296" i="7" s="1"/>
  <c r="T89" i="7"/>
  <c r="I89" i="7"/>
  <c r="T97" i="7"/>
  <c r="I97" i="7"/>
  <c r="T105" i="7"/>
  <c r="I105" i="7"/>
  <c r="T115" i="7"/>
  <c r="I115" i="7"/>
  <c r="T127" i="7"/>
  <c r="I127" i="7"/>
  <c r="T182" i="7"/>
  <c r="I182" i="7"/>
  <c r="T186" i="7"/>
  <c r="I186" i="7"/>
  <c r="T190" i="7"/>
  <c r="I190" i="7"/>
  <c r="T194" i="7"/>
  <c r="I194" i="7"/>
  <c r="T198" i="7"/>
  <c r="I198" i="7"/>
  <c r="T202" i="7"/>
  <c r="I202" i="7"/>
  <c r="T206" i="7"/>
  <c r="I206" i="7"/>
  <c r="T210" i="7"/>
  <c r="I210" i="7"/>
  <c r="O276" i="7"/>
  <c r="T299" i="7"/>
  <c r="I299" i="7"/>
  <c r="T322" i="7"/>
  <c r="I322" i="7"/>
  <c r="T326" i="7"/>
  <c r="I326" i="7"/>
  <c r="T330" i="7"/>
  <c r="I330" i="7"/>
  <c r="T334" i="7"/>
  <c r="I334" i="7"/>
  <c r="T338" i="7"/>
  <c r="I338" i="7"/>
  <c r="T342" i="7"/>
  <c r="I342" i="7"/>
  <c r="T343" i="7"/>
  <c r="I343" i="7"/>
  <c r="T354" i="7"/>
  <c r="I354" i="7"/>
  <c r="T358" i="7"/>
  <c r="I358" i="7"/>
  <c r="T362" i="7"/>
  <c r="I362" i="7"/>
  <c r="T366" i="7"/>
  <c r="I366" i="7"/>
  <c r="T370" i="7"/>
  <c r="I370" i="7"/>
  <c r="I44" i="7"/>
  <c r="O44" i="7" s="1"/>
  <c r="I108" i="7"/>
  <c r="O108" i="7" s="1"/>
  <c r="I124" i="7"/>
  <c r="O124" i="7" s="1"/>
  <c r="I236" i="7"/>
  <c r="O236" i="7" s="1"/>
  <c r="I252" i="7"/>
  <c r="O252" i="7" s="1"/>
  <c r="I268" i="7"/>
  <c r="O268" i="7" s="1"/>
  <c r="I284" i="7"/>
  <c r="O284" i="7" s="1"/>
  <c r="I300" i="7"/>
  <c r="O300" i="7" s="1"/>
  <c r="I348" i="7"/>
  <c r="O348" i="7" s="1"/>
  <c r="O159" i="7"/>
  <c r="O58" i="7"/>
  <c r="O42" i="7"/>
  <c r="O75" i="7"/>
  <c r="O79" i="7"/>
  <c r="O95" i="7"/>
  <c r="O163" i="7"/>
  <c r="AS58" i="8"/>
  <c r="AS30" i="8"/>
  <c r="AU86" i="8"/>
  <c r="AS142" i="8"/>
  <c r="AW142" i="8"/>
  <c r="AS86" i="8"/>
  <c r="AW86" i="8"/>
  <c r="AR58" i="8"/>
  <c r="AV58" i="8"/>
  <c r="AT114" i="8"/>
  <c r="AT142" i="8"/>
  <c r="AQ114" i="8"/>
  <c r="AU114" i="8"/>
  <c r="AR86" i="8"/>
  <c r="AV86" i="8"/>
  <c r="AW30" i="8"/>
  <c r="AC58" i="8"/>
  <c r="X39" i="6"/>
  <c r="AB40" i="6"/>
  <c r="X41" i="6"/>
  <c r="AB42" i="6"/>
  <c r="X43" i="6"/>
  <c r="AD45" i="6"/>
  <c r="AB46" i="6"/>
  <c r="AB47" i="6"/>
  <c r="Z48" i="6"/>
  <c r="AD56" i="6"/>
  <c r="AB58" i="6"/>
  <c r="AC58" i="6" s="1"/>
  <c r="Z60" i="6"/>
  <c r="AA60" i="6" s="1"/>
  <c r="X62" i="6"/>
  <c r="Y62" i="6" s="1"/>
  <c r="V44" i="6"/>
  <c r="V45" i="6"/>
  <c r="AD48" i="6"/>
  <c r="X50" i="6"/>
  <c r="V52" i="6"/>
  <c r="AD60" i="6"/>
  <c r="AE60" i="6" s="1"/>
  <c r="AB62" i="6"/>
  <c r="AC62" i="6" s="1"/>
  <c r="BA63" i="8"/>
  <c r="BA67" i="8"/>
  <c r="BA71" i="8"/>
  <c r="BA75" i="8"/>
  <c r="BA79" i="8"/>
  <c r="BA83" i="8"/>
  <c r="BA68" i="8"/>
  <c r="BA76" i="8"/>
  <c r="BA84" i="8"/>
  <c r="BA64" i="8"/>
  <c r="BA72" i="8"/>
  <c r="BA80" i="8"/>
  <c r="BA65" i="8"/>
  <c r="BA69" i="8"/>
  <c r="BA73" i="8"/>
  <c r="BA77" i="8"/>
  <c r="BA81" i="8"/>
  <c r="BA85" i="8"/>
  <c r="BA66" i="8"/>
  <c r="BA70" i="8"/>
  <c r="BA74" i="8"/>
  <c r="BA78" i="8"/>
  <c r="BA82" i="8"/>
  <c r="BA62" i="8"/>
  <c r="BA7" i="8"/>
  <c r="BA11" i="8"/>
  <c r="BA15" i="8"/>
  <c r="BA19" i="8"/>
  <c r="BA23" i="8"/>
  <c r="BA27" i="8"/>
  <c r="BA12" i="8"/>
  <c r="BA20" i="8"/>
  <c r="BA24" i="8"/>
  <c r="BA26" i="8"/>
  <c r="BA8" i="8"/>
  <c r="BA16" i="8"/>
  <c r="BA28" i="8"/>
  <c r="BA9" i="8"/>
  <c r="BA13" i="8"/>
  <c r="BA17" i="8"/>
  <c r="BA21" i="8"/>
  <c r="BA25" i="8"/>
  <c r="BA29" i="8"/>
  <c r="BA10" i="8"/>
  <c r="BA14" i="8"/>
  <c r="BA18" i="8"/>
  <c r="BA22" i="8"/>
  <c r="BA6" i="8"/>
  <c r="BA35" i="8"/>
  <c r="BA39" i="8"/>
  <c r="BA43" i="8"/>
  <c r="BA47" i="8"/>
  <c r="BA51" i="8"/>
  <c r="BA55" i="8"/>
  <c r="BA40" i="8"/>
  <c r="BA48" i="8"/>
  <c r="BA56" i="8"/>
  <c r="BA36" i="8"/>
  <c r="BA44" i="8"/>
  <c r="BA52" i="8"/>
  <c r="BA37" i="8"/>
  <c r="BA41" i="8"/>
  <c r="BA45" i="8"/>
  <c r="BA49" i="8"/>
  <c r="BA53" i="8"/>
  <c r="BA57" i="8"/>
  <c r="BA38" i="8"/>
  <c r="BA42" i="8"/>
  <c r="BA46" i="8"/>
  <c r="BA50" i="8"/>
  <c r="BA54" i="8"/>
  <c r="BA34" i="8"/>
  <c r="BA91" i="8"/>
  <c r="BA95" i="8"/>
  <c r="BA99" i="8"/>
  <c r="BA103" i="8"/>
  <c r="BA107" i="8"/>
  <c r="BA111" i="8"/>
  <c r="BA92" i="8"/>
  <c r="BA96" i="8"/>
  <c r="BA100" i="8"/>
  <c r="BA104" i="8"/>
  <c r="BA108" i="8"/>
  <c r="BA112" i="8"/>
  <c r="BA93" i="8"/>
  <c r="BA97" i="8"/>
  <c r="BA101" i="8"/>
  <c r="BA105" i="8"/>
  <c r="BA109" i="8"/>
  <c r="BA113" i="8"/>
  <c r="BA94" i="8"/>
  <c r="BA98" i="8"/>
  <c r="BA102" i="8"/>
  <c r="BA106" i="8"/>
  <c r="BA110" i="8"/>
  <c r="BA90" i="8"/>
  <c r="BA119" i="8"/>
  <c r="BA123" i="8"/>
  <c r="BA127" i="8"/>
  <c r="BA131" i="8"/>
  <c r="BA135" i="8"/>
  <c r="BA139" i="8"/>
  <c r="BA120" i="8"/>
  <c r="BA124" i="8"/>
  <c r="BA128" i="8"/>
  <c r="BA132" i="8"/>
  <c r="BA136" i="8"/>
  <c r="BA140" i="8"/>
  <c r="BA121" i="8"/>
  <c r="BA125" i="8"/>
  <c r="BA129" i="8"/>
  <c r="BA133" i="8"/>
  <c r="BA137" i="8"/>
  <c r="BA141" i="8"/>
  <c r="BA122" i="8"/>
  <c r="BA126" i="8"/>
  <c r="BA130" i="8"/>
  <c r="BA134" i="8"/>
  <c r="BA138" i="8"/>
  <c r="BA118" i="8"/>
  <c r="O66" i="7"/>
  <c r="T65" i="7"/>
  <c r="O65" i="7" s="1"/>
  <c r="T85" i="7"/>
  <c r="O85" i="7" s="1"/>
  <c r="T81" i="7"/>
  <c r="O81" i="7" s="1"/>
  <c r="T41" i="7"/>
  <c r="O41" i="7" s="1"/>
  <c r="T77" i="7"/>
  <c r="O77" i="7" s="1"/>
  <c r="T11" i="7"/>
  <c r="O11" i="7" s="1"/>
  <c r="T15" i="7"/>
  <c r="O15" i="7" s="1"/>
  <c r="T53" i="7"/>
  <c r="O53" i="7" s="1"/>
  <c r="T69" i="7"/>
  <c r="O69" i="7" s="1"/>
  <c r="T109" i="7"/>
  <c r="O109" i="7" s="1"/>
  <c r="T112" i="7"/>
  <c r="O112" i="7" s="1"/>
  <c r="O116" i="7"/>
  <c r="T125" i="7"/>
  <c r="O125" i="7" s="1"/>
  <c r="T128" i="7"/>
  <c r="O128" i="7" s="1"/>
  <c r="T132" i="7"/>
  <c r="O132" i="7" s="1"/>
  <c r="T136" i="7"/>
  <c r="O136" i="7" s="1"/>
  <c r="T140" i="7"/>
  <c r="O140" i="7" s="1"/>
  <c r="T145" i="7"/>
  <c r="O145" i="7" s="1"/>
  <c r="T147" i="7"/>
  <c r="O147" i="7" s="1"/>
  <c r="T149" i="7"/>
  <c r="O149" i="7" s="1"/>
  <c r="T151" i="7"/>
  <c r="O151" i="7" s="1"/>
  <c r="T153" i="7"/>
  <c r="O153" i="7" s="1"/>
  <c r="T155" i="7"/>
  <c r="O155" i="7" s="1"/>
  <c r="T167" i="7"/>
  <c r="T183" i="7"/>
  <c r="T191" i="7"/>
  <c r="T199" i="7"/>
  <c r="O199" i="7" s="1"/>
  <c r="T121" i="7"/>
  <c r="O121" i="7" s="1"/>
  <c r="T171" i="7"/>
  <c r="O171" i="7" s="1"/>
  <c r="T176" i="7"/>
  <c r="O176" i="7" s="1"/>
  <c r="T188" i="7"/>
  <c r="O188" i="7" s="1"/>
  <c r="T196" i="7"/>
  <c r="O196" i="7" s="1"/>
  <c r="T175" i="7"/>
  <c r="O175" i="7" s="1"/>
  <c r="T187" i="7"/>
  <c r="O187" i="7" s="1"/>
  <c r="T195" i="7"/>
  <c r="T203" i="7"/>
  <c r="O203" i="7" s="1"/>
  <c r="T207" i="7"/>
  <c r="T211" i="7"/>
  <c r="T215" i="7"/>
  <c r="T219" i="7"/>
  <c r="T144" i="7"/>
  <c r="O144" i="7" s="1"/>
  <c r="T146" i="7"/>
  <c r="O146" i="7" s="1"/>
  <c r="T148" i="7"/>
  <c r="O148" i="7" s="1"/>
  <c r="T150" i="7"/>
  <c r="O150" i="7" s="1"/>
  <c r="T152" i="7"/>
  <c r="O152" i="7" s="1"/>
  <c r="T154" i="7"/>
  <c r="O154" i="7" s="1"/>
  <c r="T156" i="7"/>
  <c r="O156" i="7" s="1"/>
  <c r="T168" i="7"/>
  <c r="O168" i="7" s="1"/>
  <c r="T179" i="7"/>
  <c r="T184" i="7"/>
  <c r="O184" i="7" s="1"/>
  <c r="T192" i="7"/>
  <c r="O192" i="7" s="1"/>
  <c r="T200" i="7"/>
  <c r="O200" i="7" s="1"/>
  <c r="T204" i="7"/>
  <c r="O204" i="7" s="1"/>
  <c r="T208" i="7"/>
  <c r="O208" i="7" s="1"/>
  <c r="T212" i="7"/>
  <c r="O212" i="7" s="1"/>
  <c r="T216" i="7"/>
  <c r="O216" i="7" s="1"/>
  <c r="T220" i="7"/>
  <c r="O220" i="7" s="1"/>
  <c r="T223" i="7"/>
  <c r="T225" i="7"/>
  <c r="T227" i="7"/>
  <c r="T229" i="7"/>
  <c r="T231" i="7"/>
  <c r="T233" i="7"/>
  <c r="O233" i="7" s="1"/>
  <c r="T235" i="7"/>
  <c r="T237" i="7"/>
  <c r="O237" i="7" s="1"/>
  <c r="T239" i="7"/>
  <c r="T241" i="7"/>
  <c r="O241" i="7" s="1"/>
  <c r="T243" i="7"/>
  <c r="O243" i="7" s="1"/>
  <c r="T245" i="7"/>
  <c r="O245" i="7" s="1"/>
  <c r="T247" i="7"/>
  <c r="O247" i="7" s="1"/>
  <c r="T249" i="7"/>
  <c r="O249" i="7" s="1"/>
  <c r="T251" i="7"/>
  <c r="O251" i="7" s="1"/>
  <c r="T253" i="7"/>
  <c r="O253" i="7" s="1"/>
  <c r="T255" i="7"/>
  <c r="O255" i="7" s="1"/>
  <c r="T257" i="7"/>
  <c r="O257" i="7" s="1"/>
  <c r="T259" i="7"/>
  <c r="O259" i="7" s="1"/>
  <c r="T261" i="7"/>
  <c r="O261" i="7" s="1"/>
  <c r="T263" i="7"/>
  <c r="O263" i="7" s="1"/>
  <c r="T265" i="7"/>
  <c r="O265" i="7" s="1"/>
  <c r="T267" i="7"/>
  <c r="O267" i="7" s="1"/>
  <c r="T269" i="7"/>
  <c r="O269" i="7" s="1"/>
  <c r="T271" i="7"/>
  <c r="O271" i="7" s="1"/>
  <c r="T273" i="7"/>
  <c r="O273" i="7" s="1"/>
  <c r="T275" i="7"/>
  <c r="O275" i="7" s="1"/>
  <c r="T277" i="7"/>
  <c r="O277" i="7" s="1"/>
  <c r="T279" i="7"/>
  <c r="O279" i="7" s="1"/>
  <c r="T287" i="7"/>
  <c r="O287" i="7" s="1"/>
  <c r="T165" i="7"/>
  <c r="O165" i="7" s="1"/>
  <c r="T169" i="7"/>
  <c r="O169" i="7" s="1"/>
  <c r="T173" i="7"/>
  <c r="O173" i="7" s="1"/>
  <c r="T177" i="7"/>
  <c r="O177" i="7" s="1"/>
  <c r="T181" i="7"/>
  <c r="O181" i="7" s="1"/>
  <c r="T185" i="7"/>
  <c r="O185" i="7" s="1"/>
  <c r="T189" i="7"/>
  <c r="O189" i="7" s="1"/>
  <c r="T193" i="7"/>
  <c r="O193" i="7" s="1"/>
  <c r="T197" i="7"/>
  <c r="O197" i="7" s="1"/>
  <c r="T201" i="7"/>
  <c r="O201" i="7" s="1"/>
  <c r="T205" i="7"/>
  <c r="O205" i="7" s="1"/>
  <c r="T209" i="7"/>
  <c r="O209" i="7" s="1"/>
  <c r="T213" i="7"/>
  <c r="O213" i="7" s="1"/>
  <c r="T217" i="7"/>
  <c r="O217" i="7" s="1"/>
  <c r="T221" i="7"/>
  <c r="O221" i="7" s="1"/>
  <c r="T283" i="7"/>
  <c r="T295" i="7"/>
  <c r="O295" i="7" s="1"/>
  <c r="T291" i="7"/>
  <c r="O291" i="7" s="1"/>
  <c r="T312" i="7"/>
  <c r="O312" i="7" s="1"/>
  <c r="T320" i="7"/>
  <c r="O320" i="7" s="1"/>
  <c r="T328" i="7"/>
  <c r="O328" i="7" s="1"/>
  <c r="T336" i="7"/>
  <c r="O336" i="7" s="1"/>
  <c r="T308" i="7"/>
  <c r="O308" i="7" s="1"/>
  <c r="T316" i="7"/>
  <c r="O316" i="7" s="1"/>
  <c r="T324" i="7"/>
  <c r="O324" i="7" s="1"/>
  <c r="T332" i="7"/>
  <c r="O332" i="7" s="1"/>
  <c r="T340" i="7"/>
  <c r="O340" i="7" s="1"/>
  <c r="T344" i="7"/>
  <c r="O344" i="7" s="1"/>
  <c r="T363" i="7"/>
  <c r="T372" i="7"/>
  <c r="O372" i="7" s="1"/>
  <c r="T376" i="7"/>
  <c r="O376" i="7" s="1"/>
  <c r="T365" i="7"/>
  <c r="O365" i="7" s="1"/>
  <c r="T371" i="7"/>
  <c r="T375" i="7"/>
  <c r="T361" i="7"/>
  <c r="O361" i="7" s="1"/>
  <c r="T374" i="7"/>
  <c r="T373" i="7"/>
  <c r="T377" i="7"/>
  <c r="AT30" i="8"/>
  <c r="AG7" i="8"/>
  <c r="AD8" i="8"/>
  <c r="AE14" i="8"/>
  <c r="AA14" i="8"/>
  <c r="AF14" i="8"/>
  <c r="T378" i="7"/>
  <c r="O378" i="7" s="1"/>
  <c r="AQ30" i="8"/>
  <c r="AU30" i="8"/>
  <c r="AD7" i="8"/>
  <c r="AA8" i="8"/>
  <c r="AE8" i="8"/>
  <c r="AB14" i="8"/>
  <c r="AG14" i="8"/>
  <c r="AG16" i="8"/>
  <c r="AC16" i="8"/>
  <c r="AE16" i="8"/>
  <c r="AA16" i="8"/>
  <c r="AE18" i="8"/>
  <c r="AA18" i="8"/>
  <c r="AG18" i="8"/>
  <c r="AC18" i="8"/>
  <c r="AD6" i="8"/>
  <c r="AR30" i="8"/>
  <c r="AV30" i="8"/>
  <c r="AA7" i="8"/>
  <c r="AE7" i="8"/>
  <c r="AB8" i="8"/>
  <c r="AF8" i="8"/>
  <c r="AD10" i="8"/>
  <c r="AF11" i="8"/>
  <c r="AB11" i="8"/>
  <c r="AE11" i="8"/>
  <c r="AG12" i="8"/>
  <c r="AC12" i="8"/>
  <c r="AE12" i="8"/>
  <c r="AC14" i="8"/>
  <c r="AB16" i="8"/>
  <c r="AB18" i="8"/>
  <c r="AA6" i="8"/>
  <c r="AB7" i="8"/>
  <c r="AC8" i="8"/>
  <c r="AA10" i="8"/>
  <c r="AA11" i="8"/>
  <c r="AG11" i="8"/>
  <c r="AA12" i="8"/>
  <c r="AF12" i="8"/>
  <c r="AD14" i="8"/>
  <c r="AD16" i="8"/>
  <c r="AD18" i="8"/>
  <c r="AT58" i="8"/>
  <c r="AD20" i="8"/>
  <c r="AB22" i="8"/>
  <c r="AF22" i="8"/>
  <c r="AD24" i="8"/>
  <c r="AW58" i="8"/>
  <c r="AD15" i="8"/>
  <c r="AD19" i="8"/>
  <c r="AA20" i="8"/>
  <c r="AE20" i="8"/>
  <c r="AC22" i="8"/>
  <c r="AG22" i="8"/>
  <c r="AD23" i="8"/>
  <c r="AA24" i="8"/>
  <c r="AE24" i="8"/>
  <c r="AD35" i="8"/>
  <c r="AD37" i="8"/>
  <c r="AD39" i="8"/>
  <c r="AD41" i="8"/>
  <c r="AD22" i="8"/>
  <c r="AQ58" i="8"/>
  <c r="AU58" i="8"/>
  <c r="AF43" i="8"/>
  <c r="AB43" i="8"/>
  <c r="AE43" i="8"/>
  <c r="AF45" i="8"/>
  <c r="AB45" i="8"/>
  <c r="AE45" i="8"/>
  <c r="AQ86" i="8"/>
  <c r="AB15" i="8"/>
  <c r="AB19" i="8"/>
  <c r="AC20" i="8"/>
  <c r="AA22" i="8"/>
  <c r="AB23" i="8"/>
  <c r="AC24" i="8"/>
  <c r="AB35" i="8"/>
  <c r="AB37" i="8"/>
  <c r="AB39" i="8"/>
  <c r="AB41" i="8"/>
  <c r="AA43" i="8"/>
  <c r="AG43" i="8"/>
  <c r="AA45" i="8"/>
  <c r="AG45" i="8"/>
  <c r="AT86" i="8"/>
  <c r="AD64" i="8"/>
  <c r="AD68" i="8"/>
  <c r="AD72" i="8"/>
  <c r="AD76" i="8"/>
  <c r="AD80" i="8"/>
  <c r="AD90" i="8"/>
  <c r="AR114" i="8"/>
  <c r="AV114" i="8"/>
  <c r="AD47" i="8"/>
  <c r="AD49" i="8"/>
  <c r="AD51" i="8"/>
  <c r="AD53" i="8"/>
  <c r="AD63" i="8"/>
  <c r="AA64" i="8"/>
  <c r="AE64" i="8"/>
  <c r="AD67" i="8"/>
  <c r="AA68" i="8"/>
  <c r="AE68" i="8"/>
  <c r="AD71" i="8"/>
  <c r="AA72" i="8"/>
  <c r="AE72" i="8"/>
  <c r="AD75" i="8"/>
  <c r="AA76" i="8"/>
  <c r="AE76" i="8"/>
  <c r="AD79" i="8"/>
  <c r="AA80" i="8"/>
  <c r="AE80" i="8"/>
  <c r="AA90" i="8"/>
  <c r="AE90" i="8"/>
  <c r="AS114" i="8"/>
  <c r="AW114" i="8"/>
  <c r="AF94" i="8"/>
  <c r="AB94" i="8"/>
  <c r="AE94" i="8"/>
  <c r="AG95" i="8"/>
  <c r="AC95" i="8"/>
  <c r="AE95" i="8"/>
  <c r="AA47" i="8"/>
  <c r="AE47" i="8"/>
  <c r="AA49" i="8"/>
  <c r="AE49" i="8"/>
  <c r="AA51" i="8"/>
  <c r="AE51" i="8"/>
  <c r="AA53" i="8"/>
  <c r="AE53" i="8"/>
  <c r="AD62" i="8"/>
  <c r="AA63" i="8"/>
  <c r="AE63" i="8"/>
  <c r="AB64" i="8"/>
  <c r="AF64" i="8"/>
  <c r="AC65" i="8"/>
  <c r="AG65" i="8"/>
  <c r="AG86" i="8" s="1"/>
  <c r="AD66" i="8"/>
  <c r="AA67" i="8"/>
  <c r="AE67" i="8"/>
  <c r="AB68" i="8"/>
  <c r="AF68" i="8"/>
  <c r="AD70" i="8"/>
  <c r="AA71" i="8"/>
  <c r="AE71" i="8"/>
  <c r="AB72" i="8"/>
  <c r="AF72" i="8"/>
  <c r="AD74" i="8"/>
  <c r="AA75" i="8"/>
  <c r="AE75" i="8"/>
  <c r="AB76" i="8"/>
  <c r="AF76" i="8"/>
  <c r="AD78" i="8"/>
  <c r="AA79" i="8"/>
  <c r="AE79" i="8"/>
  <c r="AB80" i="8"/>
  <c r="AF80" i="8"/>
  <c r="AB90" i="8"/>
  <c r="AF90" i="8"/>
  <c r="AD92" i="8"/>
  <c r="AA94" i="8"/>
  <c r="AG94" i="8"/>
  <c r="AA95" i="8"/>
  <c r="AF95" i="8"/>
  <c r="AR142" i="8"/>
  <c r="AV142" i="8"/>
  <c r="AB47" i="8"/>
  <c r="AB49" i="8"/>
  <c r="AB51" i="8"/>
  <c r="AB53" i="8"/>
  <c r="AA62" i="8"/>
  <c r="AB63" i="8"/>
  <c r="AC64" i="8"/>
  <c r="AA66" i="8"/>
  <c r="AB67" i="8"/>
  <c r="AC68" i="8"/>
  <c r="AA70" i="8"/>
  <c r="AB71" i="8"/>
  <c r="AC72" i="8"/>
  <c r="AA74" i="8"/>
  <c r="AB75" i="8"/>
  <c r="AC76" i="8"/>
  <c r="AA78" i="8"/>
  <c r="AB79" i="8"/>
  <c r="AC80" i="8"/>
  <c r="AC90" i="8"/>
  <c r="AA92" i="8"/>
  <c r="AE93" i="8"/>
  <c r="AA93" i="8"/>
  <c r="AF93" i="8"/>
  <c r="AC94" i="8"/>
  <c r="AB95" i="8"/>
  <c r="AF98" i="8"/>
  <c r="AB98" i="8"/>
  <c r="AE98" i="8"/>
  <c r="AA98" i="8"/>
  <c r="AG99" i="8"/>
  <c r="AC99" i="8"/>
  <c r="AF99" i="8"/>
  <c r="AB99" i="8"/>
  <c r="AE99" i="8"/>
  <c r="AA99" i="8"/>
  <c r="AG103" i="8"/>
  <c r="AC103" i="8"/>
  <c r="AF103" i="8"/>
  <c r="AB103" i="8"/>
  <c r="AE103" i="8"/>
  <c r="AA103" i="8"/>
  <c r="AG107" i="8"/>
  <c r="AC107" i="8"/>
  <c r="AF107" i="8"/>
  <c r="AB107" i="8"/>
  <c r="AE107" i="8"/>
  <c r="AA107" i="8"/>
  <c r="AD102" i="8"/>
  <c r="AD106" i="8"/>
  <c r="AD97" i="8"/>
  <c r="AD101" i="8"/>
  <c r="AA102" i="8"/>
  <c r="AE102" i="8"/>
  <c r="AD105" i="8"/>
  <c r="AA106" i="8"/>
  <c r="AE106" i="8"/>
  <c r="AD109" i="8"/>
  <c r="AQ142" i="8"/>
  <c r="AU142" i="8"/>
  <c r="AG124" i="8"/>
  <c r="AC124" i="8"/>
  <c r="AF124" i="8"/>
  <c r="AB124" i="8"/>
  <c r="AE124" i="8"/>
  <c r="AA124" i="8"/>
  <c r="AA97" i="8"/>
  <c r="AA101" i="8"/>
  <c r="AB102" i="8"/>
  <c r="AA105" i="8"/>
  <c r="AB106" i="8"/>
  <c r="AA109" i="8"/>
  <c r="AG120" i="8"/>
  <c r="AC120" i="8"/>
  <c r="AF120" i="8"/>
  <c r="AB120" i="8"/>
  <c r="AD124" i="8"/>
  <c r="AD123" i="8"/>
  <c r="AD127" i="8"/>
  <c r="AA128" i="8"/>
  <c r="AE128" i="8"/>
  <c r="AD131" i="8"/>
  <c r="AA132" i="8"/>
  <c r="AE132" i="8"/>
  <c r="AD135" i="8"/>
  <c r="AA136" i="8"/>
  <c r="AE136" i="8"/>
  <c r="AD122" i="8"/>
  <c r="AA123" i="8"/>
  <c r="AE123" i="8"/>
  <c r="AD126" i="8"/>
  <c r="AA127" i="8"/>
  <c r="AE127" i="8"/>
  <c r="AB128" i="8"/>
  <c r="AF128" i="8"/>
  <c r="AD130" i="8"/>
  <c r="AA131" i="8"/>
  <c r="AE131" i="8"/>
  <c r="AB132" i="8"/>
  <c r="AF132" i="8"/>
  <c r="AD134" i="8"/>
  <c r="AA135" i="8"/>
  <c r="AE135" i="8"/>
  <c r="AB136" i="8"/>
  <c r="AF136" i="8"/>
  <c r="AA122" i="8"/>
  <c r="AB123" i="8"/>
  <c r="AA126" i="8"/>
  <c r="AB127" i="8"/>
  <c r="AC128" i="8"/>
  <c r="AG128" i="8"/>
  <c r="AA130" i="8"/>
  <c r="AB131" i="8"/>
  <c r="AC132" i="8"/>
  <c r="AG132" i="8"/>
  <c r="AA134" i="8"/>
  <c r="AB135" i="8"/>
  <c r="AC136" i="8"/>
  <c r="AG136" i="8"/>
  <c r="V39" i="6"/>
  <c r="Z39" i="6"/>
  <c r="AD39" i="6"/>
  <c r="V40" i="6"/>
  <c r="Z40" i="6"/>
  <c r="AD40" i="6"/>
  <c r="V41" i="6"/>
  <c r="Z41" i="6"/>
  <c r="AD41" i="6"/>
  <c r="V42" i="6"/>
  <c r="Z42" i="6"/>
  <c r="AD42" i="6"/>
  <c r="V43" i="6"/>
  <c r="Z43" i="6"/>
  <c r="AD43" i="6"/>
  <c r="X45" i="6"/>
  <c r="AB45" i="6"/>
  <c r="V47" i="6"/>
  <c r="Z47" i="6"/>
  <c r="AD47" i="6"/>
  <c r="X49" i="6"/>
  <c r="AB49" i="6"/>
  <c r="V51" i="6"/>
  <c r="Z51" i="6"/>
  <c r="AD51" i="6"/>
  <c r="X53" i="6"/>
  <c r="AB53" i="6"/>
  <c r="V55" i="6"/>
  <c r="Z55" i="6"/>
  <c r="AD55" i="6"/>
  <c r="X57" i="6"/>
  <c r="Y57" i="6" s="1"/>
  <c r="AB57" i="6"/>
  <c r="AC57" i="6" s="1"/>
  <c r="V59" i="6"/>
  <c r="Z59" i="6"/>
  <c r="AA59" i="6" s="1"/>
  <c r="AD59" i="6"/>
  <c r="AE59" i="6" s="1"/>
  <c r="X61" i="6"/>
  <c r="Y61" i="6" s="1"/>
  <c r="AB61" i="6"/>
  <c r="AC61" i="6" s="1"/>
  <c r="X44" i="6"/>
  <c r="AB44" i="6"/>
  <c r="V46" i="6"/>
  <c r="Z46" i="6"/>
  <c r="AD46" i="6"/>
  <c r="X48" i="6"/>
  <c r="AB48" i="6"/>
  <c r="V50" i="6"/>
  <c r="Z50" i="6"/>
  <c r="AD50" i="6"/>
  <c r="X52" i="6"/>
  <c r="AB52" i="6"/>
  <c r="V54" i="6"/>
  <c r="Z54" i="6"/>
  <c r="AD54" i="6"/>
  <c r="X56" i="6"/>
  <c r="AB56" i="6"/>
  <c r="V58" i="6"/>
  <c r="Z58" i="6"/>
  <c r="AA58" i="6" s="1"/>
  <c r="AD58" i="6"/>
  <c r="AE58" i="6" s="1"/>
  <c r="X60" i="6"/>
  <c r="Y60" i="6" s="1"/>
  <c r="AB60" i="6"/>
  <c r="AC60" i="6" s="1"/>
  <c r="V62" i="6"/>
  <c r="W62" i="6" s="1"/>
  <c r="Z62" i="6"/>
  <c r="AA62" i="6" s="1"/>
  <c r="AD62" i="6"/>
  <c r="AE62" i="6" s="1"/>
  <c r="Z49" i="6"/>
  <c r="AD49" i="6"/>
  <c r="X51" i="6"/>
  <c r="AB51" i="6"/>
  <c r="V53" i="6"/>
  <c r="Z53" i="6"/>
  <c r="AD53" i="6"/>
  <c r="X55" i="6"/>
  <c r="AB55" i="6"/>
  <c r="V57" i="6"/>
  <c r="Z57" i="6"/>
  <c r="AA57" i="6" s="1"/>
  <c r="AD57" i="6"/>
  <c r="AE57" i="6" s="1"/>
  <c r="X59" i="6"/>
  <c r="Y59" i="6" s="1"/>
  <c r="AB59" i="6"/>
  <c r="AC59" i="6" s="1"/>
  <c r="V61" i="6"/>
  <c r="W61" i="6" s="1"/>
  <c r="Z61" i="6"/>
  <c r="AA61" i="6" s="1"/>
  <c r="O293" i="7" l="1"/>
  <c r="O9" i="7"/>
  <c r="P9" i="7" s="1"/>
  <c r="Q9" i="7" s="1"/>
  <c r="J9" i="7" s="1"/>
  <c r="O40" i="7"/>
  <c r="O13" i="7"/>
  <c r="P13" i="7" s="1"/>
  <c r="R13" i="7" s="1"/>
  <c r="P11" i="7"/>
  <c r="Q11" i="7" s="1"/>
  <c r="J11" i="7" s="1"/>
  <c r="P12" i="7"/>
  <c r="P10" i="7"/>
  <c r="Q10" i="7" s="1"/>
  <c r="J10" i="7" s="1"/>
  <c r="O281" i="7"/>
  <c r="O86" i="7"/>
  <c r="O51" i="7"/>
  <c r="O60" i="7"/>
  <c r="O130" i="7"/>
  <c r="O285" i="7"/>
  <c r="B14" i="8"/>
  <c r="D14" i="8" s="1"/>
  <c r="O28" i="7"/>
  <c r="O33" i="7"/>
  <c r="O97" i="7"/>
  <c r="O141" i="7"/>
  <c r="P141" i="7" s="1"/>
  <c r="Q141" i="7" s="1"/>
  <c r="J141" i="7" s="1"/>
  <c r="O369" i="7"/>
  <c r="O333" i="7"/>
  <c r="O325" i="7"/>
  <c r="O315" i="7"/>
  <c r="O307" i="7"/>
  <c r="O298" i="7"/>
  <c r="O290" i="7"/>
  <c r="O282" i="7"/>
  <c r="O274" i="7"/>
  <c r="O266" i="7"/>
  <c r="O258" i="7"/>
  <c r="O250" i="7"/>
  <c r="O242" i="7"/>
  <c r="O234" i="7"/>
  <c r="O226" i="7"/>
  <c r="O218" i="7"/>
  <c r="O143" i="7"/>
  <c r="O135" i="7"/>
  <c r="O107" i="7"/>
  <c r="O346" i="7"/>
  <c r="O302" i="7"/>
  <c r="O202" i="7"/>
  <c r="O357" i="7"/>
  <c r="O347" i="7"/>
  <c r="O337" i="7"/>
  <c r="O321" i="7"/>
  <c r="O139" i="7"/>
  <c r="O131" i="7"/>
  <c r="P21" i="7"/>
  <c r="Q21" i="7" s="1"/>
  <c r="J21" i="7" s="1"/>
  <c r="O122" i="7"/>
  <c r="O71" i="7"/>
  <c r="P22" i="7"/>
  <c r="R22" i="7" s="1"/>
  <c r="O31" i="7"/>
  <c r="O23" i="7"/>
  <c r="O78" i="7"/>
  <c r="O111" i="7"/>
  <c r="O93" i="7"/>
  <c r="O101" i="7"/>
  <c r="O76" i="7"/>
  <c r="O313" i="7"/>
  <c r="O306" i="7"/>
  <c r="O119" i="7"/>
  <c r="AG58" i="8"/>
  <c r="J34" i="8"/>
  <c r="B10" i="8"/>
  <c r="D10" i="8" s="1"/>
  <c r="B17" i="8"/>
  <c r="D17" i="8" s="1"/>
  <c r="B16" i="8"/>
  <c r="D16" i="8" s="1"/>
  <c r="B20" i="8"/>
  <c r="D20" i="8" s="1"/>
  <c r="B19" i="8"/>
  <c r="D19" i="8" s="1"/>
  <c r="B11" i="8"/>
  <c r="D11" i="8" s="1"/>
  <c r="O345" i="7"/>
  <c r="O319" i="7"/>
  <c r="B29" i="8"/>
  <c r="D29" i="8" s="1"/>
  <c r="B15" i="8"/>
  <c r="D15" i="8" s="1"/>
  <c r="B22" i="8"/>
  <c r="D22" i="8" s="1"/>
  <c r="B13" i="8"/>
  <c r="D13" i="8" s="1"/>
  <c r="B12" i="8"/>
  <c r="D12" i="8" s="1"/>
  <c r="B111" i="8"/>
  <c r="D111" i="8" s="1"/>
  <c r="B8" i="8"/>
  <c r="D8" i="8" s="1"/>
  <c r="B6" i="8"/>
  <c r="B21" i="8"/>
  <c r="D21" i="8" s="1"/>
  <c r="B9" i="8"/>
  <c r="D9" i="8" s="1"/>
  <c r="B25" i="8"/>
  <c r="D25" i="8" s="1"/>
  <c r="B18" i="8"/>
  <c r="D18" i="8" s="1"/>
  <c r="B27" i="8"/>
  <c r="D27" i="8" s="1"/>
  <c r="B120" i="8"/>
  <c r="D120" i="8" s="1"/>
  <c r="AF30" i="8"/>
  <c r="B26" i="8"/>
  <c r="D26" i="8" s="1"/>
  <c r="B28" i="8"/>
  <c r="D28" i="8" s="1"/>
  <c r="B24" i="8"/>
  <c r="D24" i="8" s="1"/>
  <c r="B23" i="8"/>
  <c r="D23" i="8" s="1"/>
  <c r="B7" i="8"/>
  <c r="D7" i="8" s="1"/>
  <c r="O330" i="7"/>
  <c r="O322" i="7"/>
  <c r="O351" i="7"/>
  <c r="O61" i="7"/>
  <c r="O170" i="7"/>
  <c r="O67" i="7"/>
  <c r="O113" i="7"/>
  <c r="O360" i="7"/>
  <c r="O32" i="7"/>
  <c r="O297" i="7"/>
  <c r="O354" i="7"/>
  <c r="O329" i="7"/>
  <c r="O311" i="7"/>
  <c r="O294" i="7"/>
  <c r="O370" i="7"/>
  <c r="O362" i="7"/>
  <c r="O299" i="7"/>
  <c r="O115" i="7"/>
  <c r="O359" i="7"/>
  <c r="O349" i="7"/>
  <c r="O339" i="7"/>
  <c r="O331" i="7"/>
  <c r="O323" i="7"/>
  <c r="O318" i="7"/>
  <c r="O305" i="7"/>
  <c r="O301" i="7"/>
  <c r="O174" i="7"/>
  <c r="O133" i="7"/>
  <c r="O123" i="7"/>
  <c r="O310" i="7"/>
  <c r="O120" i="7"/>
  <c r="O102" i="7"/>
  <c r="O100" i="7"/>
  <c r="O84" i="7"/>
  <c r="O63" i="7"/>
  <c r="O35" i="7"/>
  <c r="O27" i="7"/>
  <c r="O36" i="7"/>
  <c r="O356" i="7"/>
  <c r="O37" i="7"/>
  <c r="O138" i="7"/>
  <c r="O48" i="7"/>
  <c r="O39" i="7"/>
  <c r="O186" i="7"/>
  <c r="O309" i="7"/>
  <c r="O178" i="7"/>
  <c r="O137" i="7"/>
  <c r="O129" i="7"/>
  <c r="O38" i="7"/>
  <c r="O289" i="7"/>
  <c r="O52" i="7"/>
  <c r="O29" i="7"/>
  <c r="O368" i="7"/>
  <c r="O352" i="7"/>
  <c r="O334" i="7"/>
  <c r="O326" i="7"/>
  <c r="O194" i="7"/>
  <c r="O353" i="7"/>
  <c r="O341" i="7"/>
  <c r="O30" i="7"/>
  <c r="O46" i="7"/>
  <c r="O25" i="7"/>
  <c r="O142" i="7"/>
  <c r="O134" i="7"/>
  <c r="O214" i="7"/>
  <c r="O34" i="7"/>
  <c r="O366" i="7"/>
  <c r="O358" i="7"/>
  <c r="O343" i="7"/>
  <c r="O206" i="7"/>
  <c r="O198" i="7"/>
  <c r="O190" i="7"/>
  <c r="O182" i="7"/>
  <c r="O127" i="7"/>
  <c r="O105" i="7"/>
  <c r="O89" i="7"/>
  <c r="O367" i="7"/>
  <c r="O355" i="7"/>
  <c r="O335" i="7"/>
  <c r="O327" i="7"/>
  <c r="O303" i="7"/>
  <c r="O286" i="7"/>
  <c r="O278" i="7"/>
  <c r="O270" i="7"/>
  <c r="O262" i="7"/>
  <c r="O254" i="7"/>
  <c r="O246" i="7"/>
  <c r="O238" i="7"/>
  <c r="O230" i="7"/>
  <c r="O222" i="7"/>
  <c r="O314" i="7"/>
  <c r="O94" i="7"/>
  <c r="O364" i="7"/>
  <c r="O92" i="7"/>
  <c r="O24" i="7"/>
  <c r="O338" i="7"/>
  <c r="Q14" i="7"/>
  <c r="J14" i="7" s="1"/>
  <c r="S14" i="7" s="1"/>
  <c r="O342" i="7"/>
  <c r="O210" i="7"/>
  <c r="O350" i="7"/>
  <c r="O317" i="7"/>
  <c r="O166" i="7"/>
  <c r="AG114" i="8"/>
  <c r="B84" i="8"/>
  <c r="D84" i="8" s="1"/>
  <c r="AB86" i="8"/>
  <c r="B79" i="8"/>
  <c r="D79" i="8" s="1"/>
  <c r="B133" i="8"/>
  <c r="D133" i="8" s="1"/>
  <c r="B140" i="8"/>
  <c r="D140" i="8" s="1"/>
  <c r="B124" i="8"/>
  <c r="D124" i="8" s="1"/>
  <c r="B90" i="8"/>
  <c r="B103" i="8"/>
  <c r="D103" i="8" s="1"/>
  <c r="B75" i="8"/>
  <c r="D75" i="8" s="1"/>
  <c r="K48" i="8"/>
  <c r="AB142" i="8"/>
  <c r="AE142" i="8"/>
  <c r="AD142" i="8"/>
  <c r="AE86" i="8"/>
  <c r="AE58" i="8"/>
  <c r="AD58" i="8"/>
  <c r="AG142" i="8"/>
  <c r="AA142" i="8"/>
  <c r="AA58" i="8"/>
  <c r="AB58" i="8"/>
  <c r="AE30" i="8"/>
  <c r="AC142" i="8"/>
  <c r="AC86" i="8"/>
  <c r="AF142" i="8"/>
  <c r="AF86" i="8"/>
  <c r="AF58" i="8"/>
  <c r="AC30" i="8"/>
  <c r="AG30" i="8"/>
  <c r="AB30" i="8"/>
  <c r="B129" i="8"/>
  <c r="D129" i="8" s="1"/>
  <c r="B108" i="8"/>
  <c r="D108" i="8" s="1"/>
  <c r="K42" i="8"/>
  <c r="B94" i="8"/>
  <c r="D94" i="8" s="1"/>
  <c r="B125" i="8"/>
  <c r="D125" i="8" s="1"/>
  <c r="B69" i="8"/>
  <c r="D69" i="8" s="1"/>
  <c r="K34" i="8"/>
  <c r="K54" i="8"/>
  <c r="K35" i="8"/>
  <c r="B35" i="8" s="1"/>
  <c r="D35" i="8" s="1"/>
  <c r="J44" i="8"/>
  <c r="B44" i="8" s="1"/>
  <c r="D44" i="8" s="1"/>
  <c r="J40" i="8"/>
  <c r="B40" i="8" s="1"/>
  <c r="D40" i="8" s="1"/>
  <c r="J36" i="8"/>
  <c r="B36" i="8" s="1"/>
  <c r="D36" i="8" s="1"/>
  <c r="J56" i="8"/>
  <c r="B56" i="8" s="1"/>
  <c r="D56" i="8" s="1"/>
  <c r="J52" i="8"/>
  <c r="B52" i="8" s="1"/>
  <c r="D52" i="8" s="1"/>
  <c r="J48" i="8"/>
  <c r="B48" i="8" s="1"/>
  <c r="D48" i="8" s="1"/>
  <c r="J45" i="8"/>
  <c r="J43" i="8"/>
  <c r="B97" i="8"/>
  <c r="D97" i="8" s="1"/>
  <c r="B113" i="8"/>
  <c r="D113" i="8" s="1"/>
  <c r="B109" i="8"/>
  <c r="D109" i="8" s="1"/>
  <c r="B101" i="8"/>
  <c r="D101" i="8" s="1"/>
  <c r="B95" i="8"/>
  <c r="D95" i="8" s="1"/>
  <c r="B107" i="8"/>
  <c r="D107" i="8" s="1"/>
  <c r="B99" i="8"/>
  <c r="D99" i="8" s="1"/>
  <c r="B93" i="8"/>
  <c r="D93" i="8" s="1"/>
  <c r="B76" i="8"/>
  <c r="D76" i="8" s="1"/>
  <c r="B68" i="8"/>
  <c r="D68" i="8" s="1"/>
  <c r="B62" i="8"/>
  <c r="B82" i="8"/>
  <c r="D82" i="8" s="1"/>
  <c r="B72" i="8"/>
  <c r="D72" i="8" s="1"/>
  <c r="B66" i="8"/>
  <c r="D66" i="8" s="1"/>
  <c r="B78" i="8"/>
  <c r="D78" i="8" s="1"/>
  <c r="B70" i="8"/>
  <c r="D70" i="8" s="1"/>
  <c r="J39" i="8"/>
  <c r="B127" i="8"/>
  <c r="D127" i="8" s="1"/>
  <c r="B67" i="8"/>
  <c r="D67" i="8" s="1"/>
  <c r="K40" i="8"/>
  <c r="B74" i="8"/>
  <c r="D74" i="8" s="1"/>
  <c r="B110" i="8"/>
  <c r="D110" i="8" s="1"/>
  <c r="B123" i="8"/>
  <c r="D123" i="8" s="1"/>
  <c r="B92" i="8"/>
  <c r="D92" i="8" s="1"/>
  <c r="B65" i="8"/>
  <c r="D65" i="8" s="1"/>
  <c r="K51" i="8"/>
  <c r="B51" i="8" s="1"/>
  <c r="D51" i="8" s="1"/>
  <c r="J41" i="8"/>
  <c r="B91" i="8"/>
  <c r="D91" i="8" s="1"/>
  <c r="K43" i="8"/>
  <c r="B43" i="8" s="1"/>
  <c r="D43" i="8" s="1"/>
  <c r="B135" i="8"/>
  <c r="D135" i="8" s="1"/>
  <c r="B121" i="8"/>
  <c r="D121" i="8" s="1"/>
  <c r="B105" i="8"/>
  <c r="D105" i="8" s="1"/>
  <c r="J50" i="8"/>
  <c r="B50" i="8" s="1"/>
  <c r="D50" i="8" s="1"/>
  <c r="B83" i="8"/>
  <c r="D83" i="8" s="1"/>
  <c r="J38" i="8"/>
  <c r="B38" i="8" s="1"/>
  <c r="D38" i="8" s="1"/>
  <c r="J53" i="8"/>
  <c r="K53" i="8"/>
  <c r="B53" i="8" s="1"/>
  <c r="D53" i="8" s="1"/>
  <c r="K37" i="8"/>
  <c r="B37" i="8" s="1"/>
  <c r="D37" i="8" s="1"/>
  <c r="K57" i="8"/>
  <c r="B57" i="8" s="1"/>
  <c r="D57" i="8" s="1"/>
  <c r="K49" i="8"/>
  <c r="B49" i="8" s="1"/>
  <c r="D49" i="8" s="1"/>
  <c r="K45" i="8"/>
  <c r="B45" i="8" s="1"/>
  <c r="D45" i="8" s="1"/>
  <c r="K41" i="8"/>
  <c r="B41" i="8" s="1"/>
  <c r="D41" i="8" s="1"/>
  <c r="J54" i="8"/>
  <c r="B54" i="8" s="1"/>
  <c r="D54" i="8" s="1"/>
  <c r="J55" i="8"/>
  <c r="J35" i="8"/>
  <c r="B106" i="8"/>
  <c r="D106" i="8" s="1"/>
  <c r="B63" i="8"/>
  <c r="D63" i="8" s="1"/>
  <c r="K38" i="8"/>
  <c r="J46" i="8"/>
  <c r="B46" i="8" s="1"/>
  <c r="D46" i="8" s="1"/>
  <c r="B73" i="8"/>
  <c r="D73" i="8" s="1"/>
  <c r="B141" i="8"/>
  <c r="D141" i="8" s="1"/>
  <c r="B112" i="8"/>
  <c r="D112" i="8" s="1"/>
  <c r="B85" i="8"/>
  <c r="D85" i="8" s="1"/>
  <c r="J57" i="8"/>
  <c r="K47" i="8"/>
  <c r="B47" i="8" s="1"/>
  <c r="D47" i="8" s="1"/>
  <c r="K39" i="8"/>
  <c r="B39" i="8" s="1"/>
  <c r="D39" i="8" s="1"/>
  <c r="B77" i="8"/>
  <c r="D77" i="8" s="1"/>
  <c r="B131" i="8"/>
  <c r="D131" i="8" s="1"/>
  <c r="B134" i="8"/>
  <c r="D134" i="8" s="1"/>
  <c r="B96" i="8"/>
  <c r="D96" i="8" s="1"/>
  <c r="K50" i="8"/>
  <c r="B71" i="8"/>
  <c r="D71" i="8" s="1"/>
  <c r="J47" i="8"/>
  <c r="B136" i="8"/>
  <c r="D136" i="8" s="1"/>
  <c r="B132" i="8"/>
  <c r="D132" i="8" s="1"/>
  <c r="B130" i="8"/>
  <c r="D130" i="8" s="1"/>
  <c r="B122" i="8"/>
  <c r="D122" i="8" s="1"/>
  <c r="B138" i="8"/>
  <c r="D138" i="8" s="1"/>
  <c r="B128" i="8"/>
  <c r="D128" i="8" s="1"/>
  <c r="B118" i="8"/>
  <c r="J42" i="8"/>
  <c r="B42" i="8" s="1"/>
  <c r="D42" i="8" s="1"/>
  <c r="J51" i="8"/>
  <c r="B98" i="8"/>
  <c r="D98" i="8" s="1"/>
  <c r="K52" i="8"/>
  <c r="K36" i="8"/>
  <c r="B102" i="8"/>
  <c r="D102" i="8" s="1"/>
  <c r="K46" i="8"/>
  <c r="K56" i="8"/>
  <c r="B137" i="8"/>
  <c r="D137" i="8" s="1"/>
  <c r="B104" i="8"/>
  <c r="D104" i="8" s="1"/>
  <c r="B81" i="8"/>
  <c r="D81" i="8" s="1"/>
  <c r="K55" i="8"/>
  <c r="B55" i="8" s="1"/>
  <c r="D55" i="8" s="1"/>
  <c r="K44" i="8"/>
  <c r="J37" i="8"/>
  <c r="B64" i="8"/>
  <c r="D64" i="8" s="1"/>
  <c r="B100" i="8"/>
  <c r="D100" i="8" s="1"/>
  <c r="B126" i="8"/>
  <c r="D126" i="8" s="1"/>
  <c r="B119" i="8"/>
  <c r="D119" i="8" s="1"/>
  <c r="B80" i="8"/>
  <c r="D80" i="8" s="1"/>
  <c r="B139" i="8"/>
  <c r="D139" i="8" s="1"/>
  <c r="J49" i="8"/>
  <c r="O229" i="7"/>
  <c r="O225" i="7"/>
  <c r="O219" i="7"/>
  <c r="O211" i="7"/>
  <c r="O195" i="7"/>
  <c r="AF114" i="8"/>
  <c r="AD86" i="8"/>
  <c r="AE114" i="8"/>
  <c r="AA30" i="8"/>
  <c r="AA86" i="8"/>
  <c r="AB114" i="8"/>
  <c r="AA114" i="8"/>
  <c r="AD114" i="8"/>
  <c r="AD30" i="8"/>
  <c r="O373" i="7"/>
  <c r="O374" i="7"/>
  <c r="O375" i="7"/>
  <c r="O179" i="7"/>
  <c r="AC114" i="8"/>
  <c r="O239" i="7"/>
  <c r="O235" i="7"/>
  <c r="O231" i="7"/>
  <c r="O227" i="7"/>
  <c r="O223" i="7"/>
  <c r="O215" i="7"/>
  <c r="O207" i="7"/>
  <c r="O191" i="7"/>
  <c r="O183" i="7"/>
  <c r="O167" i="7"/>
  <c r="B33" i="8"/>
  <c r="O377" i="7"/>
  <c r="O371" i="7"/>
  <c r="O363" i="7"/>
  <c r="O283" i="7"/>
  <c r="P15" i="7" l="1"/>
  <c r="P20" i="7"/>
  <c r="Q20" i="7" s="1"/>
  <c r="J20" i="7" s="1"/>
  <c r="P18" i="7"/>
  <c r="Q18" i="7" s="1"/>
  <c r="J18" i="7" s="1"/>
  <c r="Q13" i="7"/>
  <c r="J13" i="7" s="1"/>
  <c r="S13" i="7" s="1"/>
  <c r="R10" i="7"/>
  <c r="S10" i="7" s="1"/>
  <c r="P17" i="7"/>
  <c r="R17" i="7" s="1"/>
  <c r="P16" i="7"/>
  <c r="Q16" i="7" s="1"/>
  <c r="J16" i="7" s="1"/>
  <c r="R9" i="7"/>
  <c r="S9" i="7" s="1"/>
  <c r="P19" i="7"/>
  <c r="Q19" i="7" s="1"/>
  <c r="J19" i="7" s="1"/>
  <c r="R11" i="7"/>
  <c r="S11" i="7" s="1"/>
  <c r="P171" i="7"/>
  <c r="Q171" i="7" s="1"/>
  <c r="J171" i="7" s="1"/>
  <c r="P129" i="7"/>
  <c r="R129" i="7" s="1"/>
  <c r="P164" i="7"/>
  <c r="R164" i="7" s="1"/>
  <c r="P284" i="7"/>
  <c r="P325" i="7"/>
  <c r="Q325" i="7" s="1"/>
  <c r="J325" i="7" s="1"/>
  <c r="P137" i="7"/>
  <c r="Q137" i="7" s="1"/>
  <c r="J137" i="7" s="1"/>
  <c r="P144" i="7"/>
  <c r="P178" i="7"/>
  <c r="R178" i="7" s="1"/>
  <c r="P150" i="7"/>
  <c r="P151" i="7"/>
  <c r="P185" i="7"/>
  <c r="P157" i="7"/>
  <c r="P179" i="7"/>
  <c r="R179" i="7" s="1"/>
  <c r="P158" i="7"/>
  <c r="R12" i="7"/>
  <c r="Q12" i="7"/>
  <c r="J12" i="7" s="1"/>
  <c r="P130" i="7"/>
  <c r="R130" i="7" s="1"/>
  <c r="P136" i="7"/>
  <c r="P143" i="7"/>
  <c r="Q143" i="7" s="1"/>
  <c r="J143" i="7" s="1"/>
  <c r="P283" i="7"/>
  <c r="P374" i="7"/>
  <c r="R374" i="7" s="1"/>
  <c r="P375" i="7"/>
  <c r="R375" i="7" s="1"/>
  <c r="P367" i="7"/>
  <c r="Q367" i="7" s="1"/>
  <c r="J367" i="7" s="1"/>
  <c r="P368" i="7"/>
  <c r="Q368" i="7" s="1"/>
  <c r="J368" i="7" s="1"/>
  <c r="P277" i="7"/>
  <c r="Q277" i="7" s="1"/>
  <c r="J277" i="7" s="1"/>
  <c r="Q22" i="7"/>
  <c r="J22" i="7" s="1"/>
  <c r="S22" i="7" s="1"/>
  <c r="P46" i="7"/>
  <c r="Q46" i="7" s="1"/>
  <c r="J46" i="7" s="1"/>
  <c r="P263" i="7"/>
  <c r="R263" i="7" s="1"/>
  <c r="P221" i="7"/>
  <c r="R221" i="7" s="1"/>
  <c r="P39" i="7"/>
  <c r="Q39" i="7" s="1"/>
  <c r="J39" i="7" s="1"/>
  <c r="P32" i="7"/>
  <c r="R32" i="7" s="1"/>
  <c r="P242" i="7"/>
  <c r="Q242" i="7" s="1"/>
  <c r="J242" i="7" s="1"/>
  <c r="P172" i="7"/>
  <c r="P95" i="7"/>
  <c r="P270" i="7"/>
  <c r="R270" i="7" s="1"/>
  <c r="P291" i="7"/>
  <c r="Q291" i="7" s="1"/>
  <c r="J291" i="7" s="1"/>
  <c r="P256" i="7"/>
  <c r="P109" i="7"/>
  <c r="P200" i="7"/>
  <c r="P235" i="7"/>
  <c r="R235" i="7" s="1"/>
  <c r="P214" i="7"/>
  <c r="R214" i="7" s="1"/>
  <c r="P123" i="7"/>
  <c r="Q123" i="7" s="1"/>
  <c r="J123" i="7" s="1"/>
  <c r="P228" i="7"/>
  <c r="P81" i="7"/>
  <c r="P193" i="7"/>
  <c r="P116" i="7"/>
  <c r="P207" i="7"/>
  <c r="R207" i="7" s="1"/>
  <c r="P67" i="7"/>
  <c r="R67" i="7" s="1"/>
  <c r="P88" i="7"/>
  <c r="P165" i="7"/>
  <c r="P60" i="7"/>
  <c r="P249" i="7"/>
  <c r="P53" i="7"/>
  <c r="P117" i="7"/>
  <c r="P74" i="7"/>
  <c r="P25" i="7"/>
  <c r="Q25" i="7" s="1"/>
  <c r="J25" i="7" s="1"/>
  <c r="P186" i="7"/>
  <c r="Q186" i="7" s="1"/>
  <c r="J186" i="7" s="1"/>
  <c r="P102" i="7"/>
  <c r="R102" i="7" s="1"/>
  <c r="P201" i="7"/>
  <c r="P180" i="7"/>
  <c r="P326" i="7"/>
  <c r="Q326" i="7" s="1"/>
  <c r="J326" i="7" s="1"/>
  <c r="P333" i="7"/>
  <c r="Q333" i="7" s="1"/>
  <c r="J333" i="7" s="1"/>
  <c r="P305" i="7"/>
  <c r="Q305" i="7" s="1"/>
  <c r="J305" i="7" s="1"/>
  <c r="P361" i="7"/>
  <c r="P319" i="7"/>
  <c r="R319" i="7" s="1"/>
  <c r="P347" i="7"/>
  <c r="R347" i="7" s="1"/>
  <c r="P298" i="7"/>
  <c r="R298" i="7" s="1"/>
  <c r="P340" i="7"/>
  <c r="P312" i="7"/>
  <c r="P354" i="7"/>
  <c r="R354" i="7" s="1"/>
  <c r="R141" i="7"/>
  <c r="S141" i="7" s="1"/>
  <c r="P215" i="7"/>
  <c r="R215" i="7" s="1"/>
  <c r="P56" i="7"/>
  <c r="Q56" i="7" s="1"/>
  <c r="J56" i="7" s="1"/>
  <c r="P174" i="7"/>
  <c r="R174" i="7" s="1"/>
  <c r="P370" i="7"/>
  <c r="R370" i="7" s="1"/>
  <c r="P376" i="7"/>
  <c r="P372" i="7"/>
  <c r="P236" i="7"/>
  <c r="P54" i="7"/>
  <c r="P128" i="7"/>
  <c r="P26" i="7"/>
  <c r="P146" i="7"/>
  <c r="P103" i="7"/>
  <c r="P75" i="7"/>
  <c r="P243" i="7"/>
  <c r="P126" i="7"/>
  <c r="P162" i="7"/>
  <c r="P282" i="7"/>
  <c r="P40" i="7"/>
  <c r="P293" i="7"/>
  <c r="P148" i="7"/>
  <c r="P337" i="7"/>
  <c r="P287" i="7"/>
  <c r="P189" i="7"/>
  <c r="P168" i="7"/>
  <c r="P147" i="7"/>
  <c r="P23" i="7"/>
  <c r="R23" i="7" s="1"/>
  <c r="P378" i="7"/>
  <c r="P82" i="7"/>
  <c r="P125" i="7"/>
  <c r="P161" i="7"/>
  <c r="P218" i="7"/>
  <c r="P169" i="7"/>
  <c r="P145" i="7"/>
  <c r="P149" i="7"/>
  <c r="P176" i="7"/>
  <c r="P285" i="7"/>
  <c r="P163" i="7"/>
  <c r="P348" i="7"/>
  <c r="P140" i="7"/>
  <c r="P160" i="7"/>
  <c r="P68" i="7"/>
  <c r="P152" i="7"/>
  <c r="P96" i="7"/>
  <c r="P292" i="7"/>
  <c r="P250" i="7"/>
  <c r="P217" i="7"/>
  <c r="P124" i="7"/>
  <c r="P139" i="7"/>
  <c r="P187" i="7"/>
  <c r="P173" i="7"/>
  <c r="P175" i="7"/>
  <c r="P132" i="7"/>
  <c r="P320" i="7"/>
  <c r="P280" i="7"/>
  <c r="P177" i="7"/>
  <c r="P188" i="7"/>
  <c r="P288" i="7"/>
  <c r="P33" i="7"/>
  <c r="P365" i="7"/>
  <c r="P279" i="7"/>
  <c r="P159" i="7"/>
  <c r="P47" i="7"/>
  <c r="P61" i="7"/>
  <c r="R61" i="7" s="1"/>
  <c r="P313" i="7"/>
  <c r="R313" i="7" s="1"/>
  <c r="P281" i="7"/>
  <c r="P110" i="7"/>
  <c r="P154" i="7"/>
  <c r="P167" i="7"/>
  <c r="R167" i="7" s="1"/>
  <c r="P155" i="7"/>
  <c r="P264" i="7"/>
  <c r="P135" i="7"/>
  <c r="P257" i="7"/>
  <c r="P131" i="7"/>
  <c r="P278" i="7"/>
  <c r="Q278" i="7" s="1"/>
  <c r="J278" i="7" s="1"/>
  <c r="P366" i="7"/>
  <c r="R366" i="7" s="1"/>
  <c r="P134" i="7"/>
  <c r="R134" i="7" s="1"/>
  <c r="P271" i="7"/>
  <c r="P208" i="7"/>
  <c r="P369" i="7"/>
  <c r="P153" i="7"/>
  <c r="P156" i="7"/>
  <c r="P229" i="7"/>
  <c r="R229" i="7" s="1"/>
  <c r="P222" i="7"/>
  <c r="Q222" i="7" s="1"/>
  <c r="J222" i="7" s="1"/>
  <c r="P286" i="7"/>
  <c r="R286" i="7" s="1"/>
  <c r="P127" i="7"/>
  <c r="R127" i="7" s="1"/>
  <c r="P138" i="7"/>
  <c r="Q138" i="7" s="1"/>
  <c r="J138" i="7" s="1"/>
  <c r="P371" i="7"/>
  <c r="R371" i="7" s="1"/>
  <c r="P191" i="7"/>
  <c r="R191" i="7" s="1"/>
  <c r="P364" i="7"/>
  <c r="R364" i="7" s="1"/>
  <c r="P182" i="7"/>
  <c r="Q182" i="7" s="1"/>
  <c r="J182" i="7" s="1"/>
  <c r="P299" i="7"/>
  <c r="Q299" i="7" s="1"/>
  <c r="J299" i="7" s="1"/>
  <c r="R21" i="7"/>
  <c r="S21" i="7" s="1"/>
  <c r="P363" i="7"/>
  <c r="R363" i="7" s="1"/>
  <c r="P183" i="7"/>
  <c r="R183" i="7" s="1"/>
  <c r="P373" i="7"/>
  <c r="R373" i="7" s="1"/>
  <c r="P355" i="7"/>
  <c r="Q355" i="7" s="1"/>
  <c r="J355" i="7" s="1"/>
  <c r="P142" i="7"/>
  <c r="R142" i="7" s="1"/>
  <c r="P341" i="7"/>
  <c r="Q341" i="7" s="1"/>
  <c r="J341" i="7" s="1"/>
  <c r="P334" i="7"/>
  <c r="R334" i="7" s="1"/>
  <c r="P377" i="7"/>
  <c r="R377" i="7" s="1"/>
  <c r="P219" i="7"/>
  <c r="R219" i="7" s="1"/>
  <c r="P166" i="7"/>
  <c r="Q166" i="7" s="1"/>
  <c r="J166" i="7" s="1"/>
  <c r="P327" i="7"/>
  <c r="Q327" i="7" s="1"/>
  <c r="J327" i="7" s="1"/>
  <c r="P89" i="7"/>
  <c r="R89" i="7" s="1"/>
  <c r="P190" i="7"/>
  <c r="R190" i="7" s="1"/>
  <c r="P194" i="7"/>
  <c r="R194" i="7" s="1"/>
  <c r="P133" i="7"/>
  <c r="R133" i="7" s="1"/>
  <c r="P362" i="7"/>
  <c r="R362" i="7" s="1"/>
  <c r="P170" i="7"/>
  <c r="P306" i="7"/>
  <c r="R306" i="7" s="1"/>
  <c r="P225" i="7"/>
  <c r="R225" i="7" s="1"/>
  <c r="P37" i="7"/>
  <c r="Q37" i="7" s="1"/>
  <c r="J37" i="7" s="1"/>
  <c r="P121" i="7"/>
  <c r="P245" i="7"/>
  <c r="P43" i="7"/>
  <c r="P181" i="7"/>
  <c r="P122" i="7"/>
  <c r="P42" i="7"/>
  <c r="P41" i="7"/>
  <c r="R41" i="7" s="1"/>
  <c r="P184" i="7"/>
  <c r="H11" i="6"/>
  <c r="J11" i="6"/>
  <c r="AA39" i="6" s="1"/>
  <c r="P216" i="7"/>
  <c r="P59" i="7"/>
  <c r="P58" i="7"/>
  <c r="P49" i="7"/>
  <c r="R49" i="7" s="1"/>
  <c r="P57" i="7"/>
  <c r="P44" i="7"/>
  <c r="R44" i="7" s="1"/>
  <c r="P51" i="7"/>
  <c r="R51" i="7" s="1"/>
  <c r="K11" i="6"/>
  <c r="AC39" i="6" s="1"/>
  <c r="K34" i="6"/>
  <c r="K30" i="6"/>
  <c r="K26" i="6"/>
  <c r="AC54" i="6" s="1"/>
  <c r="K22" i="6"/>
  <c r="AC50" i="6" s="1"/>
  <c r="K18" i="6"/>
  <c r="AC46" i="6" s="1"/>
  <c r="K14" i="6"/>
  <c r="AC42" i="6" s="1"/>
  <c r="K23" i="6"/>
  <c r="AC51" i="6" s="1"/>
  <c r="K33" i="6"/>
  <c r="K29" i="6"/>
  <c r="K25" i="6"/>
  <c r="AC53" i="6" s="1"/>
  <c r="K21" i="6"/>
  <c r="AC49" i="6" s="1"/>
  <c r="K17" i="6"/>
  <c r="AC45" i="6" s="1"/>
  <c r="K13" i="6"/>
  <c r="AC41" i="6" s="1"/>
  <c r="K27" i="6"/>
  <c r="AC55" i="6" s="1"/>
  <c r="K15" i="6"/>
  <c r="AC43" i="6" s="1"/>
  <c r="K32" i="6"/>
  <c r="K28" i="6"/>
  <c r="AC56" i="6" s="1"/>
  <c r="K24" i="6"/>
  <c r="AC52" i="6" s="1"/>
  <c r="K20" i="6"/>
  <c r="AC48" i="6" s="1"/>
  <c r="K16" i="6"/>
  <c r="AC44" i="6" s="1"/>
  <c r="K12" i="6"/>
  <c r="AC40" i="6" s="1"/>
  <c r="K31" i="6"/>
  <c r="K19" i="6"/>
  <c r="AC47" i="6" s="1"/>
  <c r="D6" i="8"/>
  <c r="H24" i="6"/>
  <c r="H29" i="6"/>
  <c r="H22" i="6"/>
  <c r="H27" i="6"/>
  <c r="H28" i="6"/>
  <c r="H26" i="6"/>
  <c r="H19" i="6"/>
  <c r="H21" i="6"/>
  <c r="H31" i="6"/>
  <c r="H13" i="6"/>
  <c r="H33" i="6"/>
  <c r="W57" i="6" s="1"/>
  <c r="H30" i="6"/>
  <c r="H15" i="6"/>
  <c r="H12" i="6"/>
  <c r="H17" i="6"/>
  <c r="H14" i="6"/>
  <c r="H23" i="6"/>
  <c r="H16" i="6"/>
  <c r="H32" i="6"/>
  <c r="H25" i="6"/>
  <c r="W49" i="6" s="1"/>
  <c r="H18" i="6"/>
  <c r="H34" i="6"/>
  <c r="W59" i="6" s="1"/>
  <c r="B30" i="8"/>
  <c r="H20" i="6"/>
  <c r="P114" i="7"/>
  <c r="Q114" i="7" s="1"/>
  <c r="J114" i="7" s="1"/>
  <c r="P94" i="7"/>
  <c r="R94" i="7" s="1"/>
  <c r="P100" i="7"/>
  <c r="R100" i="7" s="1"/>
  <c r="P30" i="7"/>
  <c r="Q30" i="7" s="1"/>
  <c r="J30" i="7" s="1"/>
  <c r="P93" i="7"/>
  <c r="Q93" i="7" s="1"/>
  <c r="J93" i="7" s="1"/>
  <c r="P101" i="7"/>
  <c r="Q101" i="7" s="1"/>
  <c r="J101" i="7" s="1"/>
  <c r="P108" i="7"/>
  <c r="Q108" i="7" s="1"/>
  <c r="J108" i="7" s="1"/>
  <c r="P99" i="7"/>
  <c r="R99" i="7" s="1"/>
  <c r="P105" i="7"/>
  <c r="R105" i="7" s="1"/>
  <c r="P27" i="7"/>
  <c r="Q27" i="7" s="1"/>
  <c r="J27" i="7" s="1"/>
  <c r="P107" i="7"/>
  <c r="R107" i="7" s="1"/>
  <c r="P112" i="7"/>
  <c r="Q112" i="7" s="1"/>
  <c r="J112" i="7" s="1"/>
  <c r="P85" i="7"/>
  <c r="Q85" i="7" s="1"/>
  <c r="J85" i="7" s="1"/>
  <c r="P77" i="7"/>
  <c r="Q77" i="7" s="1"/>
  <c r="J77" i="7" s="1"/>
  <c r="P24" i="7"/>
  <c r="Q24" i="7" s="1"/>
  <c r="J24" i="7" s="1"/>
  <c r="P28" i="7"/>
  <c r="R28" i="7" s="1"/>
  <c r="P31" i="7"/>
  <c r="R31" i="7" s="1"/>
  <c r="P66" i="7"/>
  <c r="Q66" i="7" s="1"/>
  <c r="J66" i="7" s="1"/>
  <c r="P84" i="7"/>
  <c r="Q84" i="7" s="1"/>
  <c r="J84" i="7" s="1"/>
  <c r="P62" i="7"/>
  <c r="R62" i="7" s="1"/>
  <c r="P113" i="7"/>
  <c r="Q113" i="7" s="1"/>
  <c r="J113" i="7" s="1"/>
  <c r="P90" i="7"/>
  <c r="R90" i="7" s="1"/>
  <c r="P45" i="7"/>
  <c r="R45" i="7" s="1"/>
  <c r="P71" i="7"/>
  <c r="Q71" i="7" s="1"/>
  <c r="J71" i="7" s="1"/>
  <c r="P83" i="7"/>
  <c r="Q83" i="7" s="1"/>
  <c r="J83" i="7" s="1"/>
  <c r="P98" i="7"/>
  <c r="Q98" i="7" s="1"/>
  <c r="J98" i="7" s="1"/>
  <c r="P52" i="7"/>
  <c r="R52" i="7" s="1"/>
  <c r="P119" i="7"/>
  <c r="R119" i="7" s="1"/>
  <c r="P38" i="7"/>
  <c r="P55" i="7"/>
  <c r="Q55" i="7" s="1"/>
  <c r="J55" i="7" s="1"/>
  <c r="P78" i="7"/>
  <c r="Q78" i="7" s="1"/>
  <c r="J78" i="7" s="1"/>
  <c r="P120" i="7"/>
  <c r="R120" i="7" s="1"/>
  <c r="P106" i="7"/>
  <c r="R106" i="7" s="1"/>
  <c r="P63" i="7"/>
  <c r="Q63" i="7" s="1"/>
  <c r="J63" i="7" s="1"/>
  <c r="P50" i="7"/>
  <c r="R50" i="7" s="1"/>
  <c r="P70" i="7"/>
  <c r="R70" i="7" s="1"/>
  <c r="P35" i="7"/>
  <c r="Q35" i="7" s="1"/>
  <c r="J35" i="7" s="1"/>
  <c r="P86" i="7"/>
  <c r="R86" i="7" s="1"/>
  <c r="P92" i="7"/>
  <c r="R92" i="7" s="1"/>
  <c r="P118" i="7"/>
  <c r="Q118" i="7" s="1"/>
  <c r="J118" i="7" s="1"/>
  <c r="P76" i="7"/>
  <c r="R76" i="7" s="1"/>
  <c r="P48" i="7"/>
  <c r="Q48" i="7" s="1"/>
  <c r="J48" i="7" s="1"/>
  <c r="P69" i="7"/>
  <c r="R69" i="7" s="1"/>
  <c r="P104" i="7"/>
  <c r="R104" i="7" s="1"/>
  <c r="P79" i="7"/>
  <c r="R79" i="7" s="1"/>
  <c r="P72" i="7"/>
  <c r="Q72" i="7" s="1"/>
  <c r="J72" i="7" s="1"/>
  <c r="P115" i="7"/>
  <c r="R115" i="7" s="1"/>
  <c r="P87" i="7"/>
  <c r="R87" i="7" s="1"/>
  <c r="P64" i="7"/>
  <c r="R64" i="7" s="1"/>
  <c r="P80" i="7"/>
  <c r="Q80" i="7" s="1"/>
  <c r="J80" i="7" s="1"/>
  <c r="P34" i="7"/>
  <c r="Q34" i="7" s="1"/>
  <c r="J34" i="7" s="1"/>
  <c r="P91" i="7"/>
  <c r="Q91" i="7" s="1"/>
  <c r="J91" i="7" s="1"/>
  <c r="P65" i="7"/>
  <c r="Q65" i="7" s="1"/>
  <c r="J65" i="7" s="1"/>
  <c r="P111" i="7"/>
  <c r="Q111" i="7" s="1"/>
  <c r="J111" i="7" s="1"/>
  <c r="P73" i="7"/>
  <c r="R73" i="7" s="1"/>
  <c r="P97" i="7"/>
  <c r="Q97" i="7" s="1"/>
  <c r="J97" i="7" s="1"/>
  <c r="P36" i="7"/>
  <c r="P29" i="7"/>
  <c r="P359" i="7"/>
  <c r="P290" i="7"/>
  <c r="P233" i="7"/>
  <c r="P197" i="7"/>
  <c r="P344" i="7"/>
  <c r="P267" i="7"/>
  <c r="P332" i="7"/>
  <c r="P274" i="7"/>
  <c r="P350" i="7"/>
  <c r="P342" i="7"/>
  <c r="P295" i="7"/>
  <c r="P209" i="7"/>
  <c r="P311" i="7"/>
  <c r="P345" i="7"/>
  <c r="P232" i="7"/>
  <c r="P202" i="7"/>
  <c r="P346" i="7"/>
  <c r="P247" i="7"/>
  <c r="P301" i="7"/>
  <c r="P309" i="7"/>
  <c r="P272" i="7"/>
  <c r="P353" i="7"/>
  <c r="P296" i="7"/>
  <c r="P259" i="7"/>
  <c r="P231" i="7"/>
  <c r="R231" i="7" s="1"/>
  <c r="P357" i="7"/>
  <c r="P302" i="7"/>
  <c r="P244" i="7"/>
  <c r="P246" i="7"/>
  <c r="P304" i="7"/>
  <c r="P315" i="7"/>
  <c r="P203" i="7"/>
  <c r="P255" i="7"/>
  <c r="P213" i="7"/>
  <c r="P204" i="7"/>
  <c r="P303" i="7"/>
  <c r="P230" i="7"/>
  <c r="P198" i="7"/>
  <c r="P321" i="7"/>
  <c r="P351" i="7"/>
  <c r="P331" i="7"/>
  <c r="P328" i="7"/>
  <c r="P294" i="7"/>
  <c r="P254" i="7"/>
  <c r="P262" i="7"/>
  <c r="P196" i="7"/>
  <c r="P269" i="7"/>
  <c r="P316" i="7"/>
  <c r="P210" i="7"/>
  <c r="P238" i="7"/>
  <c r="P339" i="7"/>
  <c r="P336" i="7"/>
  <c r="P266" i="7"/>
  <c r="P276" i="7"/>
  <c r="P314" i="7"/>
  <c r="P192" i="7"/>
  <c r="P265" i="7"/>
  <c r="P330" i="7"/>
  <c r="R330" i="7" s="1"/>
  <c r="P251" i="7"/>
  <c r="P297" i="7"/>
  <c r="P220" i="7"/>
  <c r="Q220" i="7" s="1"/>
  <c r="J220" i="7" s="1"/>
  <c r="P226" i="7"/>
  <c r="P335" i="7"/>
  <c r="P248" i="7"/>
  <c r="P252" i="7"/>
  <c r="P199" i="7"/>
  <c r="R199" i="7" s="1"/>
  <c r="P352" i="7"/>
  <c r="P310" i="7"/>
  <c r="P317" i="7"/>
  <c r="P323" i="7"/>
  <c r="P205" i="7"/>
  <c r="R205" i="7" s="1"/>
  <c r="P356" i="7"/>
  <c r="P329" i="7"/>
  <c r="P234" i="7"/>
  <c r="P260" i="7"/>
  <c r="P206" i="7"/>
  <c r="P360" i="7"/>
  <c r="P227" i="7"/>
  <c r="P211" i="7"/>
  <c r="P223" i="7"/>
  <c r="P239" i="7"/>
  <c r="P195" i="7"/>
  <c r="P224" i="7"/>
  <c r="P322" i="7"/>
  <c r="P338" i="7"/>
  <c r="P212" i="7"/>
  <c r="Q212" i="7" s="1"/>
  <c r="J212" i="7" s="1"/>
  <c r="P273" i="7"/>
  <c r="P324" i="7"/>
  <c r="P261" i="7"/>
  <c r="P308" i="7"/>
  <c r="P289" i="7"/>
  <c r="P349" i="7"/>
  <c r="P300" i="7"/>
  <c r="P275" i="7"/>
  <c r="P253" i="7"/>
  <c r="P258" i="7"/>
  <c r="P240" i="7"/>
  <c r="P343" i="7"/>
  <c r="P241" i="7"/>
  <c r="P307" i="7"/>
  <c r="P358" i="7"/>
  <c r="P318" i="7"/>
  <c r="P268" i="7"/>
  <c r="P237" i="7"/>
  <c r="D62" i="8"/>
  <c r="J12" i="6"/>
  <c r="AA40" i="6" s="1"/>
  <c r="J13" i="6"/>
  <c r="AA41" i="6" s="1"/>
  <c r="J29" i="6"/>
  <c r="J26" i="6"/>
  <c r="AA54" i="6" s="1"/>
  <c r="J27" i="6"/>
  <c r="AA55" i="6" s="1"/>
  <c r="J20" i="6"/>
  <c r="AA48" i="6" s="1"/>
  <c r="J17" i="6"/>
  <c r="AA45" i="6" s="1"/>
  <c r="J14" i="6"/>
  <c r="AA42" i="6" s="1"/>
  <c r="J30" i="6"/>
  <c r="J15" i="6"/>
  <c r="AA43" i="6" s="1"/>
  <c r="J31" i="6"/>
  <c r="J24" i="6"/>
  <c r="AA52" i="6" s="1"/>
  <c r="L34" i="6"/>
  <c r="L30" i="6"/>
  <c r="L26" i="6"/>
  <c r="AE54" i="6" s="1"/>
  <c r="L22" i="6"/>
  <c r="AE50" i="6" s="1"/>
  <c r="L18" i="6"/>
  <c r="AE46" i="6" s="1"/>
  <c r="L14" i="6"/>
  <c r="AE42" i="6" s="1"/>
  <c r="L33" i="6"/>
  <c r="L29" i="6"/>
  <c r="L25" i="6"/>
  <c r="AE53" i="6" s="1"/>
  <c r="L21" i="6"/>
  <c r="AE49" i="6" s="1"/>
  <c r="L17" i="6"/>
  <c r="AE45" i="6" s="1"/>
  <c r="L13" i="6"/>
  <c r="AE41" i="6" s="1"/>
  <c r="L11" i="6"/>
  <c r="AE39" i="6" s="1"/>
  <c r="L32" i="6"/>
  <c r="L28" i="6"/>
  <c r="AE56" i="6" s="1"/>
  <c r="L24" i="6"/>
  <c r="AE52" i="6" s="1"/>
  <c r="L20" i="6"/>
  <c r="AE48" i="6" s="1"/>
  <c r="L16" i="6"/>
  <c r="AE44" i="6" s="1"/>
  <c r="L12" i="6"/>
  <c r="AE40" i="6" s="1"/>
  <c r="L31" i="6"/>
  <c r="L27" i="6"/>
  <c r="AE55" i="6" s="1"/>
  <c r="L23" i="6"/>
  <c r="AE51" i="6" s="1"/>
  <c r="L19" i="6"/>
  <c r="AE47" i="6" s="1"/>
  <c r="L15" i="6"/>
  <c r="AE43" i="6" s="1"/>
  <c r="J21" i="6"/>
  <c r="AA49" i="6" s="1"/>
  <c r="J18" i="6"/>
  <c r="AA46" i="6" s="1"/>
  <c r="J34" i="6"/>
  <c r="J19" i="6"/>
  <c r="AA47" i="6" s="1"/>
  <c r="J28" i="6"/>
  <c r="AA56" i="6" s="1"/>
  <c r="J25" i="6"/>
  <c r="AA53" i="6" s="1"/>
  <c r="J22" i="6"/>
  <c r="AA50" i="6" s="1"/>
  <c r="J33" i="6"/>
  <c r="J23" i="6"/>
  <c r="AA51" i="6" s="1"/>
  <c r="J16" i="6"/>
  <c r="AA44" i="6" s="1"/>
  <c r="J32" i="6"/>
  <c r="R283" i="7"/>
  <c r="Q283" i="7"/>
  <c r="J283" i="7" s="1"/>
  <c r="B86" i="8"/>
  <c r="B142" i="8"/>
  <c r="D118" i="8"/>
  <c r="D34" i="8"/>
  <c r="B34" i="8"/>
  <c r="B114" i="8"/>
  <c r="D90" i="8"/>
  <c r="R20" i="7" l="1"/>
  <c r="S20" i="7" s="1"/>
  <c r="K20" i="7" s="1"/>
  <c r="Q178" i="7"/>
  <c r="J178" i="7" s="1"/>
  <c r="S178" i="7" s="1"/>
  <c r="R15" i="7"/>
  <c r="Q15" i="7"/>
  <c r="J15" i="7" s="1"/>
  <c r="R18" i="7"/>
  <c r="S18" i="7" s="1"/>
  <c r="R19" i="7"/>
  <c r="S19" i="7" s="1"/>
  <c r="R16" i="7"/>
  <c r="S16" i="7" s="1"/>
  <c r="K16" i="7" s="1"/>
  <c r="Q129" i="7"/>
  <c r="J129" i="7" s="1"/>
  <c r="S129" i="7" s="1"/>
  <c r="K129" i="7" s="1"/>
  <c r="Q164" i="7"/>
  <c r="J164" i="7" s="1"/>
  <c r="S164" i="7" s="1"/>
  <c r="K164" i="7" s="1"/>
  <c r="Q17" i="7"/>
  <c r="J17" i="7" s="1"/>
  <c r="S17" i="7" s="1"/>
  <c r="K17" i="7" s="1"/>
  <c r="R137" i="7"/>
  <c r="S137" i="7" s="1"/>
  <c r="K137" i="7" s="1"/>
  <c r="R325" i="7"/>
  <c r="S325" i="7" s="1"/>
  <c r="K325" i="7" s="1"/>
  <c r="S12" i="7"/>
  <c r="K12" i="7" s="1"/>
  <c r="R171" i="7"/>
  <c r="S171" i="7" s="1"/>
  <c r="K171" i="7" s="1"/>
  <c r="R143" i="7"/>
  <c r="S143" i="7" s="1"/>
  <c r="K143" i="7" s="1"/>
  <c r="Q284" i="7"/>
  <c r="J284" i="7" s="1"/>
  <c r="R284" i="7"/>
  <c r="R157" i="7"/>
  <c r="Q157" i="7"/>
  <c r="J157" i="7" s="1"/>
  <c r="Q185" i="7"/>
  <c r="J185" i="7" s="1"/>
  <c r="R185" i="7"/>
  <c r="Q151" i="7"/>
  <c r="J151" i="7" s="1"/>
  <c r="R151" i="7"/>
  <c r="R150" i="7"/>
  <c r="Q150" i="7"/>
  <c r="J150" i="7" s="1"/>
  <c r="Q144" i="7"/>
  <c r="J144" i="7" s="1"/>
  <c r="R144" i="7"/>
  <c r="R136" i="7"/>
  <c r="Q136" i="7"/>
  <c r="J136" i="7" s="1"/>
  <c r="Q179" i="7"/>
  <c r="J179" i="7" s="1"/>
  <c r="S179" i="7" s="1"/>
  <c r="K179" i="7" s="1"/>
  <c r="Q130" i="7"/>
  <c r="J130" i="7" s="1"/>
  <c r="S130" i="7" s="1"/>
  <c r="K130" i="7" s="1"/>
  <c r="Q158" i="7"/>
  <c r="J158" i="7" s="1"/>
  <c r="R158" i="7"/>
  <c r="R368" i="7"/>
  <c r="S368" i="7" s="1"/>
  <c r="K368" i="7" s="1"/>
  <c r="Q374" i="7"/>
  <c r="J374" i="7" s="1"/>
  <c r="S374" i="7" s="1"/>
  <c r="K374" i="7" s="1"/>
  <c r="Q102" i="7"/>
  <c r="J102" i="7" s="1"/>
  <c r="S102" i="7" s="1"/>
  <c r="K102" i="7" s="1"/>
  <c r="R46" i="7"/>
  <c r="S46" i="7" s="1"/>
  <c r="K46" i="7" s="1"/>
  <c r="Q375" i="7"/>
  <c r="J375" i="7" s="1"/>
  <c r="S375" i="7" s="1"/>
  <c r="K375" i="7" s="1"/>
  <c r="R25" i="7"/>
  <c r="S25" i="7" s="1"/>
  <c r="K25" i="7" s="1"/>
  <c r="R367" i="7"/>
  <c r="S367" i="7" s="1"/>
  <c r="K367" i="7" s="1"/>
  <c r="Q32" i="7"/>
  <c r="J32" i="7" s="1"/>
  <c r="S32" i="7" s="1"/>
  <c r="K32" i="7" s="1"/>
  <c r="R277" i="7"/>
  <c r="S277" i="7" s="1"/>
  <c r="K277" i="7" s="1"/>
  <c r="Q235" i="7"/>
  <c r="J235" i="7" s="1"/>
  <c r="S235" i="7" s="1"/>
  <c r="K235" i="7" s="1"/>
  <c r="R186" i="7"/>
  <c r="S186" i="7" s="1"/>
  <c r="K186" i="7" s="1"/>
  <c r="R326" i="7"/>
  <c r="S326" i="7" s="1"/>
  <c r="K326" i="7" s="1"/>
  <c r="Q373" i="7"/>
  <c r="J373" i="7" s="1"/>
  <c r="S373" i="7" s="1"/>
  <c r="K373" i="7" s="1"/>
  <c r="Q207" i="7"/>
  <c r="J207" i="7" s="1"/>
  <c r="S207" i="7" s="1"/>
  <c r="K207" i="7" s="1"/>
  <c r="Q270" i="7"/>
  <c r="J270" i="7" s="1"/>
  <c r="S270" i="7" s="1"/>
  <c r="K270" i="7" s="1"/>
  <c r="Q214" i="7"/>
  <c r="J214" i="7" s="1"/>
  <c r="S214" i="7" s="1"/>
  <c r="K214" i="7" s="1"/>
  <c r="Q319" i="7"/>
  <c r="J319" i="7" s="1"/>
  <c r="S319" i="7" s="1"/>
  <c r="K319" i="7" s="1"/>
  <c r="R242" i="7"/>
  <c r="S242" i="7" s="1"/>
  <c r="K242" i="7" s="1"/>
  <c r="Q221" i="7"/>
  <c r="J221" i="7" s="1"/>
  <c r="S221" i="7" s="1"/>
  <c r="K221" i="7" s="1"/>
  <c r="Q229" i="7"/>
  <c r="J229" i="7" s="1"/>
  <c r="S229" i="7" s="1"/>
  <c r="K229" i="7" s="1"/>
  <c r="Q263" i="7"/>
  <c r="J263" i="7" s="1"/>
  <c r="S263" i="7" s="1"/>
  <c r="K263" i="7" s="1"/>
  <c r="R305" i="7"/>
  <c r="S305" i="7" s="1"/>
  <c r="K305" i="7" s="1"/>
  <c r="Q347" i="7"/>
  <c r="J347" i="7" s="1"/>
  <c r="S347" i="7" s="1"/>
  <c r="K347" i="7" s="1"/>
  <c r="R180" i="7"/>
  <c r="Q180" i="7"/>
  <c r="J180" i="7" s="1"/>
  <c r="R117" i="7"/>
  <c r="Q117" i="7"/>
  <c r="J117" i="7" s="1"/>
  <c r="R291" i="7"/>
  <c r="S291" i="7" s="1"/>
  <c r="K291" i="7" s="1"/>
  <c r="Q74" i="7"/>
  <c r="J74" i="7" s="1"/>
  <c r="R74" i="7"/>
  <c r="Q88" i="7"/>
  <c r="J88" i="7" s="1"/>
  <c r="R88" i="7"/>
  <c r="Q228" i="7"/>
  <c r="J228" i="7" s="1"/>
  <c r="R228" i="7"/>
  <c r="Q256" i="7"/>
  <c r="J256" i="7" s="1"/>
  <c r="R256" i="7"/>
  <c r="R201" i="7"/>
  <c r="Q201" i="7"/>
  <c r="J201" i="7" s="1"/>
  <c r="R53" i="7"/>
  <c r="Q53" i="7"/>
  <c r="J53" i="7" s="1"/>
  <c r="Q67" i="7"/>
  <c r="J67" i="7" s="1"/>
  <c r="S67" i="7" s="1"/>
  <c r="K67" i="7" s="1"/>
  <c r="R123" i="7"/>
  <c r="S123" i="7" s="1"/>
  <c r="K123" i="7" s="1"/>
  <c r="R249" i="7"/>
  <c r="Q249" i="7"/>
  <c r="J249" i="7" s="1"/>
  <c r="R116" i="7"/>
  <c r="Q116" i="7"/>
  <c r="J116" i="7" s="1"/>
  <c r="R95" i="7"/>
  <c r="Q95" i="7"/>
  <c r="J95" i="7" s="1"/>
  <c r="Q354" i="7"/>
  <c r="J354" i="7" s="1"/>
  <c r="S354" i="7" s="1"/>
  <c r="K354" i="7" s="1"/>
  <c r="R60" i="7"/>
  <c r="Q60" i="7"/>
  <c r="J60" i="7" s="1"/>
  <c r="Q193" i="7"/>
  <c r="J193" i="7" s="1"/>
  <c r="R193" i="7"/>
  <c r="Q200" i="7"/>
  <c r="J200" i="7" s="1"/>
  <c r="R200" i="7"/>
  <c r="Q172" i="7"/>
  <c r="J172" i="7" s="1"/>
  <c r="R172" i="7"/>
  <c r="R39" i="7"/>
  <c r="S39" i="7" s="1"/>
  <c r="K39" i="7" s="1"/>
  <c r="R165" i="7"/>
  <c r="Q165" i="7"/>
  <c r="J165" i="7" s="1"/>
  <c r="R81" i="7"/>
  <c r="Q81" i="7"/>
  <c r="J81" i="7" s="1"/>
  <c r="R109" i="7"/>
  <c r="Q109" i="7"/>
  <c r="J109" i="7" s="1"/>
  <c r="Q298" i="7"/>
  <c r="J298" i="7" s="1"/>
  <c r="S298" i="7" s="1"/>
  <c r="K298" i="7" s="1"/>
  <c r="R361" i="7"/>
  <c r="Q361" i="7"/>
  <c r="J361" i="7" s="1"/>
  <c r="R312" i="7"/>
  <c r="Q312" i="7"/>
  <c r="J312" i="7" s="1"/>
  <c r="R340" i="7"/>
  <c r="Q340" i="7"/>
  <c r="J340" i="7" s="1"/>
  <c r="R333" i="7"/>
  <c r="S333" i="7" s="1"/>
  <c r="K333" i="7" s="1"/>
  <c r="R222" i="7"/>
  <c r="S222" i="7" s="1"/>
  <c r="K222" i="7" s="1"/>
  <c r="Q371" i="7"/>
  <c r="J371" i="7" s="1"/>
  <c r="S371" i="7" s="1"/>
  <c r="K371" i="7" s="1"/>
  <c r="Q133" i="7"/>
  <c r="J133" i="7" s="1"/>
  <c r="S133" i="7" s="1"/>
  <c r="K133" i="7" s="1"/>
  <c r="Q174" i="7"/>
  <c r="J174" i="7" s="1"/>
  <c r="S174" i="7" s="1"/>
  <c r="K174" i="7" s="1"/>
  <c r="Q61" i="7"/>
  <c r="J61" i="7" s="1"/>
  <c r="S61" i="7" s="1"/>
  <c r="K61" i="7" s="1"/>
  <c r="Q366" i="7"/>
  <c r="J366" i="7" s="1"/>
  <c r="S366" i="7" s="1"/>
  <c r="K366" i="7" s="1"/>
  <c r="R166" i="7"/>
  <c r="S166" i="7" s="1"/>
  <c r="K166" i="7" s="1"/>
  <c r="Q334" i="7"/>
  <c r="J334" i="7" s="1"/>
  <c r="S334" i="7" s="1"/>
  <c r="K334" i="7" s="1"/>
  <c r="R327" i="7"/>
  <c r="S327" i="7" s="1"/>
  <c r="K327" i="7" s="1"/>
  <c r="W40" i="6"/>
  <c r="W52" i="6"/>
  <c r="W56" i="6"/>
  <c r="W39" i="6"/>
  <c r="W51" i="6"/>
  <c r="W41" i="6"/>
  <c r="W43" i="6"/>
  <c r="W46" i="6"/>
  <c r="W44" i="6"/>
  <c r="W54" i="6"/>
  <c r="W50" i="6"/>
  <c r="W53" i="6"/>
  <c r="W42" i="6"/>
  <c r="W47" i="6"/>
  <c r="W55" i="6"/>
  <c r="W48" i="6"/>
  <c r="W45" i="6"/>
  <c r="Q219" i="7"/>
  <c r="J219" i="7" s="1"/>
  <c r="S219" i="7" s="1"/>
  <c r="K219" i="7" s="1"/>
  <c r="Q215" i="7"/>
  <c r="J215" i="7" s="1"/>
  <c r="S215" i="7" s="1"/>
  <c r="K215" i="7" s="1"/>
  <c r="Q363" i="7"/>
  <c r="J363" i="7" s="1"/>
  <c r="S363" i="7" s="1"/>
  <c r="K363" i="7" s="1"/>
  <c r="R341" i="7"/>
  <c r="S341" i="7" s="1"/>
  <c r="K341" i="7" s="1"/>
  <c r="R299" i="7"/>
  <c r="S299" i="7" s="1"/>
  <c r="K299" i="7" s="1"/>
  <c r="R56" i="7"/>
  <c r="S56" i="7" s="1"/>
  <c r="K56" i="7" s="1"/>
  <c r="Q190" i="7"/>
  <c r="J190" i="7" s="1"/>
  <c r="S190" i="7" s="1"/>
  <c r="K190" i="7" s="1"/>
  <c r="Q51" i="7"/>
  <c r="J51" i="7" s="1"/>
  <c r="S51" i="7" s="1"/>
  <c r="K51" i="7" s="1"/>
  <c r="R138" i="7"/>
  <c r="S138" i="7" s="1"/>
  <c r="K138" i="7" s="1"/>
  <c r="Q377" i="7"/>
  <c r="J377" i="7" s="1"/>
  <c r="S377" i="7" s="1"/>
  <c r="K377" i="7" s="1"/>
  <c r="Q370" i="7"/>
  <c r="J370" i="7" s="1"/>
  <c r="S370" i="7" s="1"/>
  <c r="K370" i="7" s="1"/>
  <c r="Q167" i="7"/>
  <c r="J167" i="7" s="1"/>
  <c r="S167" i="7" s="1"/>
  <c r="K167" i="7" s="1"/>
  <c r="Q362" i="7"/>
  <c r="J362" i="7" s="1"/>
  <c r="S362" i="7" s="1"/>
  <c r="K362" i="7" s="1"/>
  <c r="Q286" i="7"/>
  <c r="J286" i="7" s="1"/>
  <c r="S286" i="7" s="1"/>
  <c r="K286" i="7" s="1"/>
  <c r="Q313" i="7"/>
  <c r="J313" i="7" s="1"/>
  <c r="S313" i="7" s="1"/>
  <c r="K313" i="7" s="1"/>
  <c r="Q41" i="7"/>
  <c r="J41" i="7" s="1"/>
  <c r="S41" i="7" s="1"/>
  <c r="K41" i="7" s="1"/>
  <c r="Q191" i="7"/>
  <c r="J191" i="7" s="1"/>
  <c r="S191" i="7" s="1"/>
  <c r="K191" i="7" s="1"/>
  <c r="Q31" i="7"/>
  <c r="J31" i="7" s="1"/>
  <c r="S31" i="7" s="1"/>
  <c r="K31" i="7" s="1"/>
  <c r="R355" i="7"/>
  <c r="S355" i="7" s="1"/>
  <c r="K355" i="7" s="1"/>
  <c r="Q134" i="7"/>
  <c r="J134" i="7" s="1"/>
  <c r="S134" i="7" s="1"/>
  <c r="K134" i="7" s="1"/>
  <c r="Q89" i="7"/>
  <c r="J89" i="7" s="1"/>
  <c r="S89" i="7" s="1"/>
  <c r="K89" i="7" s="1"/>
  <c r="R208" i="7"/>
  <c r="Q208" i="7"/>
  <c r="J208" i="7" s="1"/>
  <c r="Q280" i="7"/>
  <c r="J280" i="7" s="1"/>
  <c r="R280" i="7"/>
  <c r="Q217" i="7"/>
  <c r="J217" i="7" s="1"/>
  <c r="R217" i="7"/>
  <c r="R372" i="7"/>
  <c r="Q372" i="7"/>
  <c r="J372" i="7" s="1"/>
  <c r="Q183" i="7"/>
  <c r="J183" i="7" s="1"/>
  <c r="S183" i="7" s="1"/>
  <c r="K183" i="7" s="1"/>
  <c r="R182" i="7"/>
  <c r="S182" i="7" s="1"/>
  <c r="K182" i="7" s="1"/>
  <c r="Q194" i="7"/>
  <c r="J194" i="7" s="1"/>
  <c r="S194" i="7" s="1"/>
  <c r="K194" i="7" s="1"/>
  <c r="Q170" i="7"/>
  <c r="J170" i="7" s="1"/>
  <c r="R170" i="7"/>
  <c r="R271" i="7"/>
  <c r="Q271" i="7"/>
  <c r="J271" i="7" s="1"/>
  <c r="Q281" i="7"/>
  <c r="J281" i="7" s="1"/>
  <c r="R281" i="7"/>
  <c r="R159" i="7"/>
  <c r="Q159" i="7"/>
  <c r="J159" i="7" s="1"/>
  <c r="R187" i="7"/>
  <c r="Q187" i="7"/>
  <c r="J187" i="7" s="1"/>
  <c r="Q264" i="7"/>
  <c r="J264" i="7" s="1"/>
  <c r="R264" i="7"/>
  <c r="R47" i="7"/>
  <c r="Q47" i="7"/>
  <c r="J47" i="7" s="1"/>
  <c r="R173" i="7"/>
  <c r="Q173" i="7"/>
  <c r="J173" i="7" s="1"/>
  <c r="R152" i="7"/>
  <c r="Q152" i="7"/>
  <c r="J152" i="7" s="1"/>
  <c r="R149" i="7"/>
  <c r="Q149" i="7"/>
  <c r="J149" i="7" s="1"/>
  <c r="R287" i="7"/>
  <c r="Q287" i="7"/>
  <c r="J287" i="7" s="1"/>
  <c r="R40" i="7"/>
  <c r="Q40" i="7"/>
  <c r="J40" i="7" s="1"/>
  <c r="R26" i="7"/>
  <c r="Q26" i="7"/>
  <c r="J26" i="7" s="1"/>
  <c r="Q156" i="7"/>
  <c r="J156" i="7" s="1"/>
  <c r="R156" i="7"/>
  <c r="Q131" i="7"/>
  <c r="J131" i="7" s="1"/>
  <c r="R131" i="7"/>
  <c r="R155" i="7"/>
  <c r="Q155" i="7"/>
  <c r="J155" i="7" s="1"/>
  <c r="Q288" i="7"/>
  <c r="J288" i="7" s="1"/>
  <c r="R288" i="7"/>
  <c r="R320" i="7"/>
  <c r="Q320" i="7"/>
  <c r="J320" i="7" s="1"/>
  <c r="Q250" i="7"/>
  <c r="J250" i="7" s="1"/>
  <c r="R250" i="7"/>
  <c r="R68" i="7"/>
  <c r="Q68" i="7"/>
  <c r="J68" i="7" s="1"/>
  <c r="R163" i="7"/>
  <c r="Q163" i="7"/>
  <c r="J163" i="7" s="1"/>
  <c r="R145" i="7"/>
  <c r="Q145" i="7"/>
  <c r="J145" i="7" s="1"/>
  <c r="R125" i="7"/>
  <c r="Q125" i="7"/>
  <c r="J125" i="7" s="1"/>
  <c r="R147" i="7"/>
  <c r="Q147" i="7"/>
  <c r="J147" i="7" s="1"/>
  <c r="Q337" i="7"/>
  <c r="J337" i="7" s="1"/>
  <c r="R337" i="7"/>
  <c r="R282" i="7"/>
  <c r="Q282" i="7"/>
  <c r="J282" i="7" s="1"/>
  <c r="Q75" i="7"/>
  <c r="J75" i="7" s="1"/>
  <c r="R75" i="7"/>
  <c r="R128" i="7"/>
  <c r="Q128" i="7"/>
  <c r="J128" i="7" s="1"/>
  <c r="R376" i="7"/>
  <c r="Q376" i="7"/>
  <c r="J376" i="7" s="1"/>
  <c r="Q225" i="7"/>
  <c r="J225" i="7" s="1"/>
  <c r="S225" i="7" s="1"/>
  <c r="K225" i="7" s="1"/>
  <c r="Q142" i="7"/>
  <c r="J142" i="7" s="1"/>
  <c r="S142" i="7" s="1"/>
  <c r="K142" i="7" s="1"/>
  <c r="Q23" i="7"/>
  <c r="J23" i="7" s="1"/>
  <c r="S23" i="7" s="1"/>
  <c r="K23" i="7" s="1"/>
  <c r="Q127" i="7"/>
  <c r="J127" i="7" s="1"/>
  <c r="S127" i="7" s="1"/>
  <c r="K127" i="7" s="1"/>
  <c r="Q306" i="7"/>
  <c r="J306" i="7" s="1"/>
  <c r="S306" i="7" s="1"/>
  <c r="K306" i="7" s="1"/>
  <c r="R153" i="7"/>
  <c r="Q153" i="7"/>
  <c r="J153" i="7" s="1"/>
  <c r="R257" i="7"/>
  <c r="Q257" i="7"/>
  <c r="J257" i="7" s="1"/>
  <c r="R279" i="7"/>
  <c r="Q279" i="7"/>
  <c r="J279" i="7" s="1"/>
  <c r="Q188" i="7"/>
  <c r="J188" i="7" s="1"/>
  <c r="R188" i="7"/>
  <c r="R132" i="7"/>
  <c r="Q132" i="7"/>
  <c r="J132" i="7" s="1"/>
  <c r="Q139" i="7"/>
  <c r="J139" i="7" s="1"/>
  <c r="R139" i="7"/>
  <c r="R292" i="7"/>
  <c r="Q292" i="7"/>
  <c r="J292" i="7" s="1"/>
  <c r="R160" i="7"/>
  <c r="Q160" i="7"/>
  <c r="J160" i="7" s="1"/>
  <c r="Q285" i="7"/>
  <c r="J285" i="7" s="1"/>
  <c r="R285" i="7"/>
  <c r="R169" i="7"/>
  <c r="Q169" i="7"/>
  <c r="J169" i="7" s="1"/>
  <c r="R82" i="7"/>
  <c r="Q82" i="7"/>
  <c r="J82" i="7" s="1"/>
  <c r="Q168" i="7"/>
  <c r="J168" i="7" s="1"/>
  <c r="R168" i="7"/>
  <c r="Q148" i="7"/>
  <c r="J148" i="7" s="1"/>
  <c r="R148" i="7"/>
  <c r="R162" i="7"/>
  <c r="Q162" i="7"/>
  <c r="J162" i="7" s="1"/>
  <c r="Q103" i="7"/>
  <c r="J103" i="7" s="1"/>
  <c r="R103" i="7"/>
  <c r="R54" i="7"/>
  <c r="Q54" i="7"/>
  <c r="J54" i="7" s="1"/>
  <c r="Q110" i="7"/>
  <c r="J110" i="7" s="1"/>
  <c r="R110" i="7"/>
  <c r="Q33" i="7"/>
  <c r="J33" i="7" s="1"/>
  <c r="R33" i="7"/>
  <c r="R348" i="7"/>
  <c r="Q348" i="7"/>
  <c r="J348" i="7" s="1"/>
  <c r="R161" i="7"/>
  <c r="Q161" i="7"/>
  <c r="J161" i="7" s="1"/>
  <c r="R243" i="7"/>
  <c r="Q243" i="7"/>
  <c r="J243" i="7" s="1"/>
  <c r="R278" i="7"/>
  <c r="S278" i="7" s="1"/>
  <c r="K278" i="7" s="1"/>
  <c r="Q364" i="7"/>
  <c r="J364" i="7" s="1"/>
  <c r="S364" i="7" s="1"/>
  <c r="K364" i="7" s="1"/>
  <c r="R369" i="7"/>
  <c r="Q369" i="7"/>
  <c r="J369" i="7" s="1"/>
  <c r="R135" i="7"/>
  <c r="Q135" i="7"/>
  <c r="J135" i="7" s="1"/>
  <c r="R154" i="7"/>
  <c r="Q154" i="7"/>
  <c r="J154" i="7" s="1"/>
  <c r="Q365" i="7"/>
  <c r="J365" i="7" s="1"/>
  <c r="R365" i="7"/>
  <c r="R177" i="7"/>
  <c r="Q177" i="7"/>
  <c r="J177" i="7" s="1"/>
  <c r="R175" i="7"/>
  <c r="Q175" i="7"/>
  <c r="J175" i="7" s="1"/>
  <c r="Q124" i="7"/>
  <c r="J124" i="7" s="1"/>
  <c r="R124" i="7"/>
  <c r="Q96" i="7"/>
  <c r="J96" i="7" s="1"/>
  <c r="R96" i="7"/>
  <c r="R140" i="7"/>
  <c r="Q140" i="7"/>
  <c r="J140" i="7" s="1"/>
  <c r="Q176" i="7"/>
  <c r="J176" i="7" s="1"/>
  <c r="R176" i="7"/>
  <c r="R218" i="7"/>
  <c r="Q218" i="7"/>
  <c r="J218" i="7" s="1"/>
  <c r="R378" i="7"/>
  <c r="Q378" i="7"/>
  <c r="J378" i="7" s="1"/>
  <c r="Q189" i="7"/>
  <c r="J189" i="7" s="1"/>
  <c r="R189" i="7"/>
  <c r="R293" i="7"/>
  <c r="Q293" i="7"/>
  <c r="J293" i="7" s="1"/>
  <c r="Q126" i="7"/>
  <c r="J126" i="7" s="1"/>
  <c r="R126" i="7"/>
  <c r="R146" i="7"/>
  <c r="Q146" i="7"/>
  <c r="J146" i="7" s="1"/>
  <c r="R236" i="7"/>
  <c r="Q236" i="7"/>
  <c r="J236" i="7" s="1"/>
  <c r="R37" i="7"/>
  <c r="S37" i="7" s="1"/>
  <c r="K37" i="7" s="1"/>
  <c r="R42" i="7"/>
  <c r="Q42" i="7"/>
  <c r="J42" i="7" s="1"/>
  <c r="R245" i="7"/>
  <c r="Q245" i="7"/>
  <c r="J245" i="7" s="1"/>
  <c r="R122" i="7"/>
  <c r="Q122" i="7"/>
  <c r="J122" i="7" s="1"/>
  <c r="R121" i="7"/>
  <c r="Q121" i="7"/>
  <c r="J121" i="7" s="1"/>
  <c r="Q184" i="7"/>
  <c r="J184" i="7" s="1"/>
  <c r="R184" i="7"/>
  <c r="Q181" i="7"/>
  <c r="J181" i="7" s="1"/>
  <c r="R181" i="7"/>
  <c r="Q43" i="7"/>
  <c r="J43" i="7" s="1"/>
  <c r="R43" i="7"/>
  <c r="K21" i="7"/>
  <c r="Q106" i="7"/>
  <c r="J106" i="7" s="1"/>
  <c r="S106" i="7" s="1"/>
  <c r="K106" i="7" s="1"/>
  <c r="R216" i="7"/>
  <c r="Q216" i="7"/>
  <c r="J216" i="7" s="1"/>
  <c r="Q44" i="7"/>
  <c r="J44" i="7" s="1"/>
  <c r="S44" i="7" s="1"/>
  <c r="K44" i="7" s="1"/>
  <c r="Q59" i="7"/>
  <c r="J59" i="7" s="1"/>
  <c r="R59" i="7"/>
  <c r="Q49" i="7"/>
  <c r="J49" i="7" s="1"/>
  <c r="S49" i="7" s="1"/>
  <c r="K49" i="7" s="1"/>
  <c r="R58" i="7"/>
  <c r="Q58" i="7"/>
  <c r="J58" i="7" s="1"/>
  <c r="Q57" i="7"/>
  <c r="J57" i="7" s="1"/>
  <c r="R57" i="7"/>
  <c r="R78" i="7"/>
  <c r="S78" i="7" s="1"/>
  <c r="K78" i="7" s="1"/>
  <c r="R72" i="7"/>
  <c r="S72" i="7" s="1"/>
  <c r="K72" i="7" s="1"/>
  <c r="I32" i="6"/>
  <c r="I28" i="6"/>
  <c r="Y56" i="6" s="1"/>
  <c r="I24" i="6"/>
  <c r="Y52" i="6" s="1"/>
  <c r="I20" i="6"/>
  <c r="Y48" i="6" s="1"/>
  <c r="I16" i="6"/>
  <c r="Y44" i="6" s="1"/>
  <c r="I12" i="6"/>
  <c r="Y40" i="6" s="1"/>
  <c r="I31" i="6"/>
  <c r="I27" i="6"/>
  <c r="Y55" i="6" s="1"/>
  <c r="I23" i="6"/>
  <c r="Y51" i="6" s="1"/>
  <c r="I19" i="6"/>
  <c r="Y47" i="6" s="1"/>
  <c r="I15" i="6"/>
  <c r="Y43" i="6" s="1"/>
  <c r="I11" i="6"/>
  <c r="Y39" i="6" s="1"/>
  <c r="I34" i="6"/>
  <c r="I30" i="6"/>
  <c r="I26" i="6"/>
  <c r="Y54" i="6" s="1"/>
  <c r="I22" i="6"/>
  <c r="Y50" i="6" s="1"/>
  <c r="I18" i="6"/>
  <c r="Y46" i="6" s="1"/>
  <c r="I14" i="6"/>
  <c r="Y42" i="6" s="1"/>
  <c r="I33" i="6"/>
  <c r="I29" i="6"/>
  <c r="I25" i="6"/>
  <c r="Y53" i="6" s="1"/>
  <c r="I21" i="6"/>
  <c r="Y49" i="6" s="1"/>
  <c r="I17" i="6"/>
  <c r="Y45" i="6" s="1"/>
  <c r="I13" i="6"/>
  <c r="Y41" i="6" s="1"/>
  <c r="Q45" i="7"/>
  <c r="J45" i="7" s="1"/>
  <c r="S45" i="7" s="1"/>
  <c r="K45" i="7" s="1"/>
  <c r="R85" i="7"/>
  <c r="S85" i="7" s="1"/>
  <c r="K85" i="7" s="1"/>
  <c r="R35" i="7"/>
  <c r="S35" i="7" s="1"/>
  <c r="K35" i="7" s="1"/>
  <c r="R111" i="7"/>
  <c r="S111" i="7" s="1"/>
  <c r="K111" i="7" s="1"/>
  <c r="Q94" i="7"/>
  <c r="J94" i="7" s="1"/>
  <c r="S94" i="7" s="1"/>
  <c r="K94" i="7" s="1"/>
  <c r="Q87" i="7"/>
  <c r="J87" i="7" s="1"/>
  <c r="S87" i="7" s="1"/>
  <c r="K87" i="7" s="1"/>
  <c r="Q107" i="7"/>
  <c r="J107" i="7" s="1"/>
  <c r="S107" i="7" s="1"/>
  <c r="K107" i="7" s="1"/>
  <c r="R113" i="7"/>
  <c r="S113" i="7" s="1"/>
  <c r="K113" i="7" s="1"/>
  <c r="Q76" i="7"/>
  <c r="J76" i="7" s="1"/>
  <c r="S76" i="7" s="1"/>
  <c r="K76" i="7" s="1"/>
  <c r="R97" i="7"/>
  <c r="S97" i="7" s="1"/>
  <c r="K97" i="7" s="1"/>
  <c r="R83" i="7"/>
  <c r="S83" i="7" s="1"/>
  <c r="K83" i="7" s="1"/>
  <c r="R91" i="7"/>
  <c r="S91" i="7" s="1"/>
  <c r="K91" i="7" s="1"/>
  <c r="R77" i="7"/>
  <c r="S77" i="7" s="1"/>
  <c r="K77" i="7" s="1"/>
  <c r="Q70" i="7"/>
  <c r="J70" i="7" s="1"/>
  <c r="S70" i="7" s="1"/>
  <c r="K70" i="7" s="1"/>
  <c r="R71" i="7"/>
  <c r="S71" i="7" s="1"/>
  <c r="K71" i="7" s="1"/>
  <c r="R84" i="7"/>
  <c r="S84" i="7" s="1"/>
  <c r="K84" i="7" s="1"/>
  <c r="Q62" i="7"/>
  <c r="J62" i="7" s="1"/>
  <c r="S62" i="7" s="1"/>
  <c r="K62" i="7" s="1"/>
  <c r="Q115" i="7"/>
  <c r="J115" i="7" s="1"/>
  <c r="S115" i="7" s="1"/>
  <c r="K115" i="7" s="1"/>
  <c r="Q120" i="7"/>
  <c r="J120" i="7" s="1"/>
  <c r="S120" i="7" s="1"/>
  <c r="K120" i="7" s="1"/>
  <c r="Q28" i="7"/>
  <c r="J28" i="7" s="1"/>
  <c r="S28" i="7" s="1"/>
  <c r="K28" i="7" s="1"/>
  <c r="R114" i="7"/>
  <c r="S114" i="7" s="1"/>
  <c r="K114" i="7" s="1"/>
  <c r="R101" i="7"/>
  <c r="S101" i="7" s="1"/>
  <c r="K101" i="7" s="1"/>
  <c r="R112" i="7"/>
  <c r="S112" i="7" s="1"/>
  <c r="K112" i="7" s="1"/>
  <c r="R24" i="7"/>
  <c r="S24" i="7" s="1"/>
  <c r="K24" i="7" s="1"/>
  <c r="Q86" i="7"/>
  <c r="J86" i="7" s="1"/>
  <c r="S86" i="7" s="1"/>
  <c r="K86" i="7" s="1"/>
  <c r="R66" i="7"/>
  <c r="S66" i="7" s="1"/>
  <c r="K66" i="7" s="1"/>
  <c r="Q64" i="7"/>
  <c r="J64" i="7" s="1"/>
  <c r="S64" i="7" s="1"/>
  <c r="K64" i="7" s="1"/>
  <c r="R65" i="7"/>
  <c r="S65" i="7" s="1"/>
  <c r="K65" i="7" s="1"/>
  <c r="W58" i="6"/>
  <c r="K19" i="7"/>
  <c r="K9" i="7"/>
  <c r="K10" i="7"/>
  <c r="K14" i="7"/>
  <c r="K11" i="7"/>
  <c r="K13" i="7"/>
  <c r="K141" i="7"/>
  <c r="K178" i="7"/>
  <c r="K22" i="7"/>
  <c r="Q104" i="7"/>
  <c r="J104" i="7" s="1"/>
  <c r="S104" i="7" s="1"/>
  <c r="K104" i="7" s="1"/>
  <c r="Q100" i="7"/>
  <c r="J100" i="7" s="1"/>
  <c r="S100" i="7" s="1"/>
  <c r="K100" i="7" s="1"/>
  <c r="R118" i="7"/>
  <c r="S118" i="7" s="1"/>
  <c r="K118" i="7" s="1"/>
  <c r="R108" i="7"/>
  <c r="S108" i="7" s="1"/>
  <c r="K108" i="7" s="1"/>
  <c r="Q73" i="7"/>
  <c r="J73" i="7" s="1"/>
  <c r="S73" i="7" s="1"/>
  <c r="K73" i="7" s="1"/>
  <c r="Q105" i="7"/>
  <c r="J105" i="7" s="1"/>
  <c r="S105" i="7" s="1"/>
  <c r="K105" i="7" s="1"/>
  <c r="R93" i="7"/>
  <c r="S93" i="7" s="1"/>
  <c r="K93" i="7" s="1"/>
  <c r="Q99" i="7"/>
  <c r="J99" i="7" s="1"/>
  <c r="S99" i="7" s="1"/>
  <c r="K99" i="7" s="1"/>
  <c r="Q90" i="7"/>
  <c r="J90" i="7" s="1"/>
  <c r="S90" i="7" s="1"/>
  <c r="K90" i="7" s="1"/>
  <c r="R55" i="7"/>
  <c r="S55" i="7" s="1"/>
  <c r="K55" i="7" s="1"/>
  <c r="R98" i="7"/>
  <c r="S98" i="7" s="1"/>
  <c r="K98" i="7" s="1"/>
  <c r="R48" i="7"/>
  <c r="S48" i="7" s="1"/>
  <c r="K48" i="7" s="1"/>
  <c r="Q79" i="7"/>
  <c r="J79" i="7" s="1"/>
  <c r="S79" i="7" s="1"/>
  <c r="K79" i="7" s="1"/>
  <c r="R63" i="7"/>
  <c r="S63" i="7" s="1"/>
  <c r="K63" i="7" s="1"/>
  <c r="Q205" i="7"/>
  <c r="J205" i="7" s="1"/>
  <c r="S205" i="7" s="1"/>
  <c r="K205" i="7" s="1"/>
  <c r="R30" i="7"/>
  <c r="S30" i="7" s="1"/>
  <c r="K30" i="7" s="1"/>
  <c r="R27" i="7"/>
  <c r="S27" i="7" s="1"/>
  <c r="K27" i="7" s="1"/>
  <c r="R29" i="7"/>
  <c r="Q29" i="7"/>
  <c r="J29" i="7" s="1"/>
  <c r="Q92" i="7"/>
  <c r="J92" i="7" s="1"/>
  <c r="S92" i="7" s="1"/>
  <c r="K92" i="7" s="1"/>
  <c r="R80" i="7"/>
  <c r="S80" i="7" s="1"/>
  <c r="K80" i="7" s="1"/>
  <c r="Q69" i="7"/>
  <c r="J69" i="7" s="1"/>
  <c r="S69" i="7" s="1"/>
  <c r="K69" i="7" s="1"/>
  <c r="R34" i="7"/>
  <c r="S34" i="7" s="1"/>
  <c r="K34" i="7" s="1"/>
  <c r="Q119" i="7"/>
  <c r="J119" i="7" s="1"/>
  <c r="S119" i="7" s="1"/>
  <c r="K119" i="7" s="1"/>
  <c r="Q36" i="7"/>
  <c r="J36" i="7" s="1"/>
  <c r="R36" i="7"/>
  <c r="Q50" i="7"/>
  <c r="J50" i="7" s="1"/>
  <c r="S50" i="7" s="1"/>
  <c r="K50" i="7" s="1"/>
  <c r="Q52" i="7"/>
  <c r="J52" i="7" s="1"/>
  <c r="S52" i="7" s="1"/>
  <c r="K52" i="7" s="1"/>
  <c r="Q38" i="7"/>
  <c r="J38" i="7" s="1"/>
  <c r="R38" i="7"/>
  <c r="R212" i="7"/>
  <c r="S212" i="7" s="1"/>
  <c r="K212" i="7" s="1"/>
  <c r="Q199" i="7"/>
  <c r="J199" i="7" s="1"/>
  <c r="S199" i="7" s="1"/>
  <c r="K199" i="7" s="1"/>
  <c r="Q330" i="7"/>
  <c r="J330" i="7" s="1"/>
  <c r="S330" i="7" s="1"/>
  <c r="K330" i="7" s="1"/>
  <c r="Q231" i="7"/>
  <c r="J231" i="7" s="1"/>
  <c r="S231" i="7" s="1"/>
  <c r="K231" i="7" s="1"/>
  <c r="R220" i="7"/>
  <c r="S220" i="7" s="1"/>
  <c r="K220" i="7" s="1"/>
  <c r="S283" i="7"/>
  <c r="K283" i="7" s="1"/>
  <c r="R294" i="7"/>
  <c r="Q294" i="7"/>
  <c r="J294" i="7" s="1"/>
  <c r="Q266" i="7"/>
  <c r="J266" i="7" s="1"/>
  <c r="R266" i="7"/>
  <c r="R343" i="7"/>
  <c r="Q343" i="7"/>
  <c r="J343" i="7" s="1"/>
  <c r="R203" i="7"/>
  <c r="Q203" i="7"/>
  <c r="J203" i="7" s="1"/>
  <c r="R301" i="7"/>
  <c r="Q301" i="7"/>
  <c r="J301" i="7" s="1"/>
  <c r="Q259" i="7"/>
  <c r="J259" i="7" s="1"/>
  <c r="R259" i="7"/>
  <c r="Q322" i="7"/>
  <c r="J322" i="7" s="1"/>
  <c r="R322" i="7"/>
  <c r="Q238" i="7"/>
  <c r="J238" i="7" s="1"/>
  <c r="R238" i="7"/>
  <c r="Q196" i="7"/>
  <c r="J196" i="7" s="1"/>
  <c r="R196" i="7"/>
  <c r="Q350" i="7"/>
  <c r="J350" i="7" s="1"/>
  <c r="R350" i="7"/>
  <c r="R315" i="7"/>
  <c r="Q315" i="7"/>
  <c r="J315" i="7" s="1"/>
  <c r="R210" i="7"/>
  <c r="Q210" i="7"/>
  <c r="J210" i="7" s="1"/>
  <c r="Q224" i="7"/>
  <c r="J224" i="7" s="1"/>
  <c r="R224" i="7"/>
  <c r="R329" i="7"/>
  <c r="Q329" i="7"/>
  <c r="J329" i="7" s="1"/>
  <c r="R273" i="7"/>
  <c r="Q273" i="7"/>
  <c r="J273" i="7" s="1"/>
  <c r="R357" i="7"/>
  <c r="Q357" i="7"/>
  <c r="J357" i="7" s="1"/>
  <c r="R252" i="7"/>
  <c r="Q252" i="7"/>
  <c r="J252" i="7" s="1"/>
  <c r="R336" i="7"/>
  <c r="Q336" i="7"/>
  <c r="J336" i="7" s="1"/>
  <c r="R308" i="7"/>
  <c r="Q308" i="7"/>
  <c r="J308" i="7" s="1"/>
  <c r="B58" i="8"/>
  <c r="R318" i="7"/>
  <c r="Q318" i="7"/>
  <c r="J318" i="7" s="1"/>
  <c r="R328" i="7"/>
  <c r="Q328" i="7"/>
  <c r="J328" i="7" s="1"/>
  <c r="R239" i="7"/>
  <c r="Q239" i="7"/>
  <c r="J239" i="7" s="1"/>
  <c r="R353" i="7"/>
  <c r="Q353" i="7"/>
  <c r="J353" i="7" s="1"/>
  <c r="R300" i="7"/>
  <c r="Q300" i="7"/>
  <c r="J300" i="7" s="1"/>
  <c r="R253" i="7"/>
  <c r="Q253" i="7"/>
  <c r="J253" i="7" s="1"/>
  <c r="Q209" i="7"/>
  <c r="J209" i="7" s="1"/>
  <c r="R209" i="7"/>
  <c r="Q274" i="7"/>
  <c r="J274" i="7" s="1"/>
  <c r="R274" i="7"/>
  <c r="R290" i="7"/>
  <c r="Q290" i="7"/>
  <c r="J290" i="7" s="1"/>
  <c r="R261" i="7"/>
  <c r="Q261" i="7"/>
  <c r="J261" i="7" s="1"/>
  <c r="Q332" i="7"/>
  <c r="J332" i="7" s="1"/>
  <c r="R332" i="7"/>
  <c r="R344" i="7"/>
  <c r="Q344" i="7"/>
  <c r="J344" i="7" s="1"/>
  <c r="Q246" i="7"/>
  <c r="J246" i="7" s="1"/>
  <c r="R246" i="7"/>
  <c r="Q316" i="7"/>
  <c r="J316" i="7" s="1"/>
  <c r="R316" i="7"/>
  <c r="R227" i="7"/>
  <c r="Q227" i="7"/>
  <c r="J227" i="7" s="1"/>
  <c r="R360" i="7"/>
  <c r="Q360" i="7"/>
  <c r="J360" i="7" s="1"/>
  <c r="Q197" i="7"/>
  <c r="J197" i="7" s="1"/>
  <c r="R197" i="7"/>
  <c r="R358" i="7"/>
  <c r="Q358" i="7"/>
  <c r="J358" i="7" s="1"/>
  <c r="Q254" i="7"/>
  <c r="J254" i="7" s="1"/>
  <c r="R254" i="7"/>
  <c r="R309" i="7"/>
  <c r="Q309" i="7"/>
  <c r="J309" i="7" s="1"/>
  <c r="R269" i="7"/>
  <c r="Q269" i="7"/>
  <c r="J269" i="7" s="1"/>
  <c r="Q192" i="7"/>
  <c r="J192" i="7" s="1"/>
  <c r="R192" i="7"/>
  <c r="Q244" i="7"/>
  <c r="J244" i="7" s="1"/>
  <c r="R244" i="7"/>
  <c r="R302" i="7"/>
  <c r="Q302" i="7"/>
  <c r="J302" i="7" s="1"/>
  <c r="Q307" i="7"/>
  <c r="J307" i="7" s="1"/>
  <c r="R307" i="7"/>
  <c r="R237" i="7"/>
  <c r="Q237" i="7"/>
  <c r="J237" i="7" s="1"/>
  <c r="R275" i="7"/>
  <c r="Q275" i="7"/>
  <c r="J275" i="7" s="1"/>
  <c r="Q232" i="7"/>
  <c r="J232" i="7" s="1"/>
  <c r="R232" i="7"/>
  <c r="Q276" i="7"/>
  <c r="J276" i="7" s="1"/>
  <c r="R276" i="7"/>
  <c r="R346" i="7"/>
  <c r="Q346" i="7"/>
  <c r="J346" i="7" s="1"/>
  <c r="R211" i="7"/>
  <c r="Q211" i="7"/>
  <c r="J211" i="7" s="1"/>
  <c r="R223" i="7"/>
  <c r="Q223" i="7"/>
  <c r="J223" i="7" s="1"/>
  <c r="Q204" i="7"/>
  <c r="J204" i="7" s="1"/>
  <c r="R204" i="7"/>
  <c r="Q230" i="7"/>
  <c r="J230" i="7" s="1"/>
  <c r="R230" i="7"/>
  <c r="R317" i="7"/>
  <c r="Q317" i="7"/>
  <c r="J317" i="7" s="1"/>
  <c r="R295" i="7"/>
  <c r="Q295" i="7"/>
  <c r="J295" i="7" s="1"/>
  <c r="R195" i="7"/>
  <c r="Q195" i="7"/>
  <c r="J195" i="7" s="1"/>
  <c r="R310" i="7"/>
  <c r="Q310" i="7"/>
  <c r="J310" i="7" s="1"/>
  <c r="R345" i="7"/>
  <c r="Q345" i="7"/>
  <c r="J345" i="7" s="1"/>
  <c r="R241" i="7"/>
  <c r="Q241" i="7"/>
  <c r="J241" i="7" s="1"/>
  <c r="Q331" i="7"/>
  <c r="J331" i="7" s="1"/>
  <c r="R331" i="7"/>
  <c r="R267" i="7"/>
  <c r="Q267" i="7"/>
  <c r="J267" i="7" s="1"/>
  <c r="Q335" i="7"/>
  <c r="J335" i="7" s="1"/>
  <c r="R335" i="7"/>
  <c r="Q213" i="7"/>
  <c r="J213" i="7" s="1"/>
  <c r="R213" i="7"/>
  <c r="Q234" i="7"/>
  <c r="J234" i="7" s="1"/>
  <c r="R234" i="7"/>
  <c r="R198" i="7"/>
  <c r="Q198" i="7"/>
  <c r="J198" i="7" s="1"/>
  <c r="Q262" i="7"/>
  <c r="J262" i="7" s="1"/>
  <c r="R262" i="7"/>
  <c r="Q268" i="7"/>
  <c r="J268" i="7" s="1"/>
  <c r="R268" i="7"/>
  <c r="Q258" i="7"/>
  <c r="J258" i="7" s="1"/>
  <c r="R258" i="7"/>
  <c r="R349" i="7"/>
  <c r="Q349" i="7"/>
  <c r="J349" i="7" s="1"/>
  <c r="Q351" i="7"/>
  <c r="J351" i="7" s="1"/>
  <c r="R351" i="7"/>
  <c r="Q248" i="7"/>
  <c r="J248" i="7" s="1"/>
  <c r="R248" i="7"/>
  <c r="R356" i="7"/>
  <c r="Q356" i="7"/>
  <c r="J356" i="7" s="1"/>
  <c r="R352" i="7"/>
  <c r="Q352" i="7"/>
  <c r="J352" i="7" s="1"/>
  <c r="R304" i="7"/>
  <c r="Q304" i="7"/>
  <c r="J304" i="7" s="1"/>
  <c r="R255" i="7"/>
  <c r="Q255" i="7"/>
  <c r="J255" i="7" s="1"/>
  <c r="R338" i="7"/>
  <c r="Q338" i="7"/>
  <c r="J338" i="7" s="1"/>
  <c r="Q226" i="7"/>
  <c r="J226" i="7" s="1"/>
  <c r="R226" i="7"/>
  <c r="R233" i="7"/>
  <c r="Q233" i="7"/>
  <c r="J233" i="7" s="1"/>
  <c r="R202" i="7"/>
  <c r="Q202" i="7"/>
  <c r="J202" i="7" s="1"/>
  <c r="R321" i="7"/>
  <c r="Q321" i="7"/>
  <c r="J321" i="7" s="1"/>
  <c r="R342" i="7"/>
  <c r="Q342" i="7"/>
  <c r="J342" i="7" s="1"/>
  <c r="Q272" i="7"/>
  <c r="J272" i="7" s="1"/>
  <c r="R272" i="7"/>
  <c r="R296" i="7"/>
  <c r="Q296" i="7"/>
  <c r="J296" i="7" s="1"/>
  <c r="Q359" i="7"/>
  <c r="J359" i="7" s="1"/>
  <c r="R359" i="7"/>
  <c r="Q260" i="7"/>
  <c r="J260" i="7" s="1"/>
  <c r="R260" i="7"/>
  <c r="R251" i="7"/>
  <c r="Q251" i="7"/>
  <c r="J251" i="7" s="1"/>
  <c r="R314" i="7"/>
  <c r="Q314" i="7"/>
  <c r="J314" i="7" s="1"/>
  <c r="Q311" i="7"/>
  <c r="J311" i="7" s="1"/>
  <c r="R311" i="7"/>
  <c r="Q240" i="7"/>
  <c r="J240" i="7" s="1"/>
  <c r="R240" i="7"/>
  <c r="R265" i="7"/>
  <c r="Q265" i="7"/>
  <c r="J265" i="7" s="1"/>
  <c r="R303" i="7"/>
  <c r="Q303" i="7"/>
  <c r="J303" i="7" s="1"/>
  <c r="R247" i="7"/>
  <c r="Q247" i="7"/>
  <c r="J247" i="7" s="1"/>
  <c r="R206" i="7"/>
  <c r="Q206" i="7"/>
  <c r="J206" i="7" s="1"/>
  <c r="Q339" i="7"/>
  <c r="J339" i="7" s="1"/>
  <c r="R339" i="7"/>
  <c r="Q323" i="7"/>
  <c r="J323" i="7" s="1"/>
  <c r="R323" i="7"/>
  <c r="Q324" i="7"/>
  <c r="J324" i="7" s="1"/>
  <c r="R324" i="7"/>
  <c r="Q297" i="7"/>
  <c r="J297" i="7" s="1"/>
  <c r="R297" i="7"/>
  <c r="R289" i="7"/>
  <c r="Q289" i="7"/>
  <c r="J289" i="7" s="1"/>
  <c r="S15" i="7" l="1"/>
  <c r="K15" i="7" s="1"/>
  <c r="S150" i="7"/>
  <c r="K150" i="7" s="1"/>
  <c r="S158" i="7"/>
  <c r="K158" i="7" s="1"/>
  <c r="S185" i="7"/>
  <c r="K185" i="7" s="1"/>
  <c r="S157" i="7"/>
  <c r="K157" i="7" s="1"/>
  <c r="S144" i="7"/>
  <c r="K144" i="7" s="1"/>
  <c r="S284" i="7"/>
  <c r="K284" i="7" s="1"/>
  <c r="S151" i="7"/>
  <c r="K151" i="7" s="1"/>
  <c r="S136" i="7"/>
  <c r="K136" i="7" s="1"/>
  <c r="S228" i="7"/>
  <c r="K228" i="7" s="1"/>
  <c r="S180" i="7"/>
  <c r="K180" i="7" s="1"/>
  <c r="S340" i="7"/>
  <c r="K340" i="7" s="1"/>
  <c r="S312" i="7"/>
  <c r="K312" i="7" s="1"/>
  <c r="S60" i="7"/>
  <c r="K60" i="7" s="1"/>
  <c r="S117" i="7"/>
  <c r="K117" i="7" s="1"/>
  <c r="S74" i="7"/>
  <c r="K74" i="7" s="1"/>
  <c r="S88" i="7"/>
  <c r="K88" i="7" s="1"/>
  <c r="S109" i="7"/>
  <c r="K109" i="7" s="1"/>
  <c r="S193" i="7"/>
  <c r="K193" i="7" s="1"/>
  <c r="S116" i="7"/>
  <c r="K116" i="7" s="1"/>
  <c r="S53" i="7"/>
  <c r="K53" i="7" s="1"/>
  <c r="S81" i="7"/>
  <c r="K81" i="7" s="1"/>
  <c r="S172" i="7"/>
  <c r="K172" i="7" s="1"/>
  <c r="S249" i="7"/>
  <c r="K249" i="7" s="1"/>
  <c r="S201" i="7"/>
  <c r="K201" i="7" s="1"/>
  <c r="S165" i="7"/>
  <c r="K165" i="7" s="1"/>
  <c r="S200" i="7"/>
  <c r="K200" i="7" s="1"/>
  <c r="S95" i="7"/>
  <c r="K95" i="7" s="1"/>
  <c r="S256" i="7"/>
  <c r="K256" i="7" s="1"/>
  <c r="S361" i="7"/>
  <c r="K361" i="7" s="1"/>
  <c r="S176" i="7"/>
  <c r="K176" i="7" s="1"/>
  <c r="S365" i="7"/>
  <c r="K365" i="7" s="1"/>
  <c r="S168" i="7"/>
  <c r="K168" i="7" s="1"/>
  <c r="S139" i="7"/>
  <c r="K139" i="7" s="1"/>
  <c r="S188" i="7"/>
  <c r="K188" i="7" s="1"/>
  <c r="S217" i="7"/>
  <c r="K217" i="7" s="1"/>
  <c r="S236" i="7"/>
  <c r="K236" i="7" s="1"/>
  <c r="S126" i="7"/>
  <c r="K126" i="7" s="1"/>
  <c r="S218" i="7"/>
  <c r="K218" i="7" s="1"/>
  <c r="S140" i="7"/>
  <c r="K140" i="7" s="1"/>
  <c r="S177" i="7"/>
  <c r="K177" i="7" s="1"/>
  <c r="S154" i="7"/>
  <c r="K154" i="7" s="1"/>
  <c r="S369" i="7"/>
  <c r="K369" i="7" s="1"/>
  <c r="S243" i="7"/>
  <c r="K243" i="7" s="1"/>
  <c r="S348" i="7"/>
  <c r="K348" i="7" s="1"/>
  <c r="S110" i="7"/>
  <c r="K110" i="7" s="1"/>
  <c r="S103" i="7"/>
  <c r="K103" i="7" s="1"/>
  <c r="S82" i="7"/>
  <c r="K82" i="7" s="1"/>
  <c r="S292" i="7"/>
  <c r="K292" i="7" s="1"/>
  <c r="S132" i="7"/>
  <c r="K132" i="7" s="1"/>
  <c r="S279" i="7"/>
  <c r="K279" i="7" s="1"/>
  <c r="S153" i="7"/>
  <c r="K153" i="7" s="1"/>
  <c r="S337" i="7"/>
  <c r="K337" i="7" s="1"/>
  <c r="S250" i="7"/>
  <c r="K250" i="7" s="1"/>
  <c r="S288" i="7"/>
  <c r="K288" i="7" s="1"/>
  <c r="S131" i="7"/>
  <c r="K131" i="7" s="1"/>
  <c r="S281" i="7"/>
  <c r="K281" i="7" s="1"/>
  <c r="S170" i="7"/>
  <c r="K170" i="7" s="1"/>
  <c r="S372" i="7"/>
  <c r="K372" i="7" s="1"/>
  <c r="S43" i="7"/>
  <c r="K43" i="7" s="1"/>
  <c r="S122" i="7"/>
  <c r="K122" i="7" s="1"/>
  <c r="S42" i="7"/>
  <c r="K42" i="7" s="1"/>
  <c r="S128" i="7"/>
  <c r="K128" i="7" s="1"/>
  <c r="S282" i="7"/>
  <c r="K282" i="7" s="1"/>
  <c r="S147" i="7"/>
  <c r="K147" i="7" s="1"/>
  <c r="S145" i="7"/>
  <c r="K145" i="7" s="1"/>
  <c r="S68" i="7"/>
  <c r="K68" i="7" s="1"/>
  <c r="S320" i="7"/>
  <c r="K320" i="7" s="1"/>
  <c r="S155" i="7"/>
  <c r="K155" i="7" s="1"/>
  <c r="S40" i="7"/>
  <c r="K40" i="7" s="1"/>
  <c r="S149" i="7"/>
  <c r="K149" i="7" s="1"/>
  <c r="S173" i="7"/>
  <c r="K173" i="7" s="1"/>
  <c r="S264" i="7"/>
  <c r="K264" i="7" s="1"/>
  <c r="S159" i="7"/>
  <c r="K159" i="7" s="1"/>
  <c r="S271" i="7"/>
  <c r="K271" i="7" s="1"/>
  <c r="S189" i="7"/>
  <c r="K189" i="7" s="1"/>
  <c r="S124" i="7"/>
  <c r="K124" i="7" s="1"/>
  <c r="S148" i="7"/>
  <c r="K148" i="7" s="1"/>
  <c r="S285" i="7"/>
  <c r="K285" i="7" s="1"/>
  <c r="S280" i="7"/>
  <c r="K280" i="7" s="1"/>
  <c r="S146" i="7"/>
  <c r="K146" i="7" s="1"/>
  <c r="S293" i="7"/>
  <c r="K293" i="7" s="1"/>
  <c r="S378" i="7"/>
  <c r="K378" i="7" s="1"/>
  <c r="S96" i="7"/>
  <c r="K96" i="7" s="1"/>
  <c r="S175" i="7"/>
  <c r="K175" i="7" s="1"/>
  <c r="S135" i="7"/>
  <c r="K135" i="7" s="1"/>
  <c r="S161" i="7"/>
  <c r="K161" i="7" s="1"/>
  <c r="S33" i="7"/>
  <c r="K33" i="7" s="1"/>
  <c r="S54" i="7"/>
  <c r="K54" i="7" s="1"/>
  <c r="S162" i="7"/>
  <c r="K162" i="7" s="1"/>
  <c r="S169" i="7"/>
  <c r="K169" i="7" s="1"/>
  <c r="S160" i="7"/>
  <c r="K160" i="7" s="1"/>
  <c r="S257" i="7"/>
  <c r="K257" i="7" s="1"/>
  <c r="S156" i="7"/>
  <c r="K156" i="7" s="1"/>
  <c r="S208" i="7"/>
  <c r="K208" i="7" s="1"/>
  <c r="S376" i="7"/>
  <c r="K376" i="7" s="1"/>
  <c r="S75" i="7"/>
  <c r="K75" i="7" s="1"/>
  <c r="S125" i="7"/>
  <c r="K125" i="7" s="1"/>
  <c r="S163" i="7"/>
  <c r="K163" i="7" s="1"/>
  <c r="S26" i="7"/>
  <c r="K26" i="7" s="1"/>
  <c r="S287" i="7"/>
  <c r="K287" i="7" s="1"/>
  <c r="S152" i="7"/>
  <c r="K152" i="7" s="1"/>
  <c r="S47" i="7"/>
  <c r="K47" i="7" s="1"/>
  <c r="S187" i="7"/>
  <c r="K187" i="7" s="1"/>
  <c r="S121" i="7"/>
  <c r="K121" i="7" s="1"/>
  <c r="S245" i="7"/>
  <c r="K245" i="7" s="1"/>
  <c r="S181" i="7"/>
  <c r="K181" i="7" s="1"/>
  <c r="S184" i="7"/>
  <c r="K184" i="7" s="1"/>
  <c r="S216" i="7"/>
  <c r="K216" i="7" s="1"/>
  <c r="S58" i="7"/>
  <c r="K58" i="7" s="1"/>
  <c r="S59" i="7"/>
  <c r="K59" i="7" s="1"/>
  <c r="S57" i="7"/>
  <c r="K57" i="7" s="1"/>
  <c r="S29" i="7"/>
  <c r="K29" i="7" s="1"/>
  <c r="S36" i="7"/>
  <c r="K36" i="7" s="1"/>
  <c r="S38" i="7"/>
  <c r="K38" i="7" s="1"/>
  <c r="S329" i="7"/>
  <c r="K329" i="7" s="1"/>
  <c r="S210" i="7"/>
  <c r="K210" i="7" s="1"/>
  <c r="S301" i="7"/>
  <c r="K301" i="7" s="1"/>
  <c r="S196" i="7"/>
  <c r="K196" i="7" s="1"/>
  <c r="S315" i="7"/>
  <c r="K315" i="7" s="1"/>
  <c r="S350" i="7"/>
  <c r="K350" i="7" s="1"/>
  <c r="S203" i="7"/>
  <c r="K203" i="7" s="1"/>
  <c r="S266" i="7"/>
  <c r="K266" i="7" s="1"/>
  <c r="S308" i="7"/>
  <c r="K308" i="7" s="1"/>
  <c r="S252" i="7"/>
  <c r="K252" i="7" s="1"/>
  <c r="S273" i="7"/>
  <c r="K273" i="7" s="1"/>
  <c r="S322" i="7"/>
  <c r="K322" i="7" s="1"/>
  <c r="S343" i="7"/>
  <c r="K343" i="7" s="1"/>
  <c r="S294" i="7"/>
  <c r="K294" i="7" s="1"/>
  <c r="S336" i="7"/>
  <c r="K336" i="7" s="1"/>
  <c r="S357" i="7"/>
  <c r="K357" i="7" s="1"/>
  <c r="S224" i="7"/>
  <c r="K224" i="7" s="1"/>
  <c r="S238" i="7"/>
  <c r="K238" i="7" s="1"/>
  <c r="S259" i="7"/>
  <c r="K259" i="7" s="1"/>
  <c r="S289" i="7"/>
  <c r="K289" i="7" s="1"/>
  <c r="S297" i="7"/>
  <c r="K297" i="7" s="1"/>
  <c r="S323" i="7"/>
  <c r="K323" i="7" s="1"/>
  <c r="S206" i="7"/>
  <c r="K206" i="7" s="1"/>
  <c r="S240" i="7"/>
  <c r="K240" i="7" s="1"/>
  <c r="S251" i="7"/>
  <c r="K251" i="7" s="1"/>
  <c r="S296" i="7"/>
  <c r="K296" i="7" s="1"/>
  <c r="S321" i="7"/>
  <c r="K321" i="7" s="1"/>
  <c r="S233" i="7"/>
  <c r="K233" i="7" s="1"/>
  <c r="S338" i="7"/>
  <c r="K338" i="7" s="1"/>
  <c r="S304" i="7"/>
  <c r="K304" i="7" s="1"/>
  <c r="S356" i="7"/>
  <c r="K356" i="7" s="1"/>
  <c r="S195" i="7"/>
  <c r="K195" i="7" s="1"/>
  <c r="S230" i="7"/>
  <c r="K230" i="7" s="1"/>
  <c r="S211" i="7"/>
  <c r="K211" i="7" s="1"/>
  <c r="S346" i="7"/>
  <c r="K346" i="7" s="1"/>
  <c r="S237" i="7"/>
  <c r="K237" i="7" s="1"/>
  <c r="S302" i="7"/>
  <c r="K302" i="7" s="1"/>
  <c r="S254" i="7"/>
  <c r="K254" i="7" s="1"/>
  <c r="S197" i="7"/>
  <c r="K197" i="7" s="1"/>
  <c r="S246" i="7"/>
  <c r="K246" i="7" s="1"/>
  <c r="S332" i="7"/>
  <c r="K332" i="7" s="1"/>
  <c r="S300" i="7"/>
  <c r="K300" i="7" s="1"/>
  <c r="S239" i="7"/>
  <c r="K239" i="7" s="1"/>
  <c r="S318" i="7"/>
  <c r="K318" i="7" s="1"/>
  <c r="S324" i="7"/>
  <c r="K324" i="7" s="1"/>
  <c r="S339" i="7"/>
  <c r="K339" i="7" s="1"/>
  <c r="S247" i="7"/>
  <c r="K247" i="7" s="1"/>
  <c r="S311" i="7"/>
  <c r="K311" i="7" s="1"/>
  <c r="S342" i="7"/>
  <c r="K342" i="7" s="1"/>
  <c r="S202" i="7"/>
  <c r="K202" i="7" s="1"/>
  <c r="S255" i="7"/>
  <c r="K255" i="7" s="1"/>
  <c r="S349" i="7"/>
  <c r="K349" i="7" s="1"/>
  <c r="S198" i="7"/>
  <c r="K198" i="7" s="1"/>
  <c r="S267" i="7"/>
  <c r="K267" i="7" s="1"/>
  <c r="S192" i="7"/>
  <c r="K192" i="7" s="1"/>
  <c r="S316" i="7"/>
  <c r="K316" i="7" s="1"/>
  <c r="S290" i="7"/>
  <c r="K290" i="7" s="1"/>
  <c r="S353" i="7"/>
  <c r="K353" i="7" s="1"/>
  <c r="S328" i="7"/>
  <c r="K328" i="7" s="1"/>
  <c r="S303" i="7"/>
  <c r="K303" i="7" s="1"/>
  <c r="S265" i="7"/>
  <c r="K265" i="7" s="1"/>
  <c r="S314" i="7"/>
  <c r="K314" i="7" s="1"/>
  <c r="S359" i="7"/>
  <c r="K359" i="7" s="1"/>
  <c r="S226" i="7"/>
  <c r="K226" i="7" s="1"/>
  <c r="S248" i="7"/>
  <c r="K248" i="7" s="1"/>
  <c r="S268" i="7"/>
  <c r="K268" i="7" s="1"/>
  <c r="S213" i="7"/>
  <c r="K213" i="7" s="1"/>
  <c r="S310" i="7"/>
  <c r="K310" i="7" s="1"/>
  <c r="S295" i="7"/>
  <c r="K295" i="7" s="1"/>
  <c r="S204" i="7"/>
  <c r="K204" i="7" s="1"/>
  <c r="S223" i="7"/>
  <c r="K223" i="7" s="1"/>
  <c r="S276" i="7"/>
  <c r="K276" i="7" s="1"/>
  <c r="S307" i="7"/>
  <c r="K307" i="7" s="1"/>
  <c r="S244" i="7"/>
  <c r="K244" i="7" s="1"/>
  <c r="S269" i="7"/>
  <c r="K269" i="7" s="1"/>
  <c r="S227" i="7"/>
  <c r="K227" i="7" s="1"/>
  <c r="S344" i="7"/>
  <c r="K344" i="7" s="1"/>
  <c r="S209" i="7"/>
  <c r="K209" i="7" s="1"/>
  <c r="S260" i="7"/>
  <c r="K260" i="7" s="1"/>
  <c r="S272" i="7"/>
  <c r="K272" i="7" s="1"/>
  <c r="S352" i="7"/>
  <c r="K352" i="7" s="1"/>
  <c r="S351" i="7"/>
  <c r="K351" i="7" s="1"/>
  <c r="S258" i="7"/>
  <c r="K258" i="7" s="1"/>
  <c r="S262" i="7"/>
  <c r="K262" i="7" s="1"/>
  <c r="S234" i="7"/>
  <c r="K234" i="7" s="1"/>
  <c r="S335" i="7"/>
  <c r="K335" i="7" s="1"/>
  <c r="S331" i="7"/>
  <c r="K331" i="7" s="1"/>
  <c r="S241" i="7"/>
  <c r="K241" i="7" s="1"/>
  <c r="S345" i="7"/>
  <c r="K345" i="7" s="1"/>
  <c r="S317" i="7"/>
  <c r="K317" i="7" s="1"/>
  <c r="S232" i="7"/>
  <c r="K232" i="7" s="1"/>
  <c r="S275" i="7"/>
  <c r="K275" i="7" s="1"/>
  <c r="S309" i="7"/>
  <c r="K309" i="7" s="1"/>
  <c r="S358" i="7"/>
  <c r="K358" i="7" s="1"/>
  <c r="S360" i="7"/>
  <c r="K360" i="7" s="1"/>
  <c r="S261" i="7"/>
  <c r="K261" i="7" s="1"/>
  <c r="S274" i="7"/>
  <c r="K274" i="7" s="1"/>
  <c r="S253" i="7"/>
  <c r="K253" i="7" s="1"/>
</calcChain>
</file>

<file path=xl/sharedStrings.xml><?xml version="1.0" encoding="utf-8"?>
<sst xmlns="http://schemas.openxmlformats.org/spreadsheetml/2006/main" count="607" uniqueCount="317">
  <si>
    <t>準拠1</t>
    <rPh sb="0" eb="2">
      <t>ジュンキョ</t>
    </rPh>
    <phoneticPr fontId="3"/>
  </si>
  <si>
    <t>準拠2</t>
    <rPh sb="0" eb="2">
      <t>ジュンキョ</t>
    </rPh>
    <phoneticPr fontId="3"/>
  </si>
  <si>
    <t>準拠3</t>
    <rPh sb="0" eb="2">
      <t>ジュンキョ</t>
    </rPh>
    <phoneticPr fontId="3"/>
  </si>
  <si>
    <t>準拠4</t>
    <rPh sb="0" eb="2">
      <t>ジュンキョ</t>
    </rPh>
    <phoneticPr fontId="3"/>
  </si>
  <si>
    <t>準拠5</t>
    <rPh sb="0" eb="2">
      <t>ジュンキョ</t>
    </rPh>
    <phoneticPr fontId="3"/>
  </si>
  <si>
    <t>準拠6</t>
    <rPh sb="0" eb="2">
      <t>ジュンキョ</t>
    </rPh>
    <phoneticPr fontId="3"/>
  </si>
  <si>
    <t>準拠7</t>
    <rPh sb="0" eb="2">
      <t>ジュンキョ</t>
    </rPh>
    <phoneticPr fontId="3"/>
  </si>
  <si>
    <t>国語</t>
    <rPh sb="0" eb="2">
      <t>コクゴ</t>
    </rPh>
    <phoneticPr fontId="3"/>
  </si>
  <si>
    <t>光村図書</t>
    <rPh sb="0" eb="2">
      <t>ミツムラ</t>
    </rPh>
    <rPh sb="2" eb="4">
      <t>トショ</t>
    </rPh>
    <phoneticPr fontId="4"/>
  </si>
  <si>
    <t>教育出版</t>
    <rPh sb="0" eb="2">
      <t>キョウイク</t>
    </rPh>
    <rPh sb="2" eb="4">
      <t>シュッパン</t>
    </rPh>
    <phoneticPr fontId="4"/>
  </si>
  <si>
    <t>三省堂</t>
    <rPh sb="0" eb="3">
      <t>サンセイドウ</t>
    </rPh>
    <phoneticPr fontId="4"/>
  </si>
  <si>
    <t>東京書籍</t>
    <rPh sb="0" eb="4">
      <t>トウキョウショセキ</t>
    </rPh>
    <phoneticPr fontId="4"/>
  </si>
  <si>
    <t>地理</t>
    <rPh sb="0" eb="2">
      <t>チリ</t>
    </rPh>
    <phoneticPr fontId="3"/>
  </si>
  <si>
    <t>東京書籍</t>
    <rPh sb="0" eb="4">
      <t>トウキョウショセキ</t>
    </rPh>
    <phoneticPr fontId="3"/>
  </si>
  <si>
    <t>帝国書院</t>
    <rPh sb="0" eb="4">
      <t>テイコクショイン</t>
    </rPh>
    <phoneticPr fontId="3"/>
  </si>
  <si>
    <t>教育出版</t>
    <rPh sb="0" eb="2">
      <t>キョウイク</t>
    </rPh>
    <rPh sb="2" eb="4">
      <t>シュッパン</t>
    </rPh>
    <phoneticPr fontId="3"/>
  </si>
  <si>
    <t>日本文教出版</t>
    <rPh sb="0" eb="2">
      <t>ニホン</t>
    </rPh>
    <rPh sb="2" eb="4">
      <t>ブンキョウ</t>
    </rPh>
    <rPh sb="4" eb="6">
      <t>シュッパン</t>
    </rPh>
    <phoneticPr fontId="3"/>
  </si>
  <si>
    <t>育鵬社</t>
    <rPh sb="0" eb="1">
      <t>イク</t>
    </rPh>
    <rPh sb="1" eb="2">
      <t>ホウ</t>
    </rPh>
    <rPh sb="2" eb="3">
      <t>シャ</t>
    </rPh>
    <phoneticPr fontId="3"/>
  </si>
  <si>
    <t>山川出版社</t>
    <rPh sb="0" eb="2">
      <t>ヤマカワ</t>
    </rPh>
    <rPh sb="2" eb="5">
      <t>シュッパンシャ</t>
    </rPh>
    <phoneticPr fontId="3"/>
  </si>
  <si>
    <t>歴史</t>
    <rPh sb="0" eb="2">
      <t>レキシ</t>
    </rPh>
    <phoneticPr fontId="3"/>
  </si>
  <si>
    <t>数学</t>
    <rPh sb="0" eb="2">
      <t>スウガク</t>
    </rPh>
    <phoneticPr fontId="3"/>
  </si>
  <si>
    <t>啓林館</t>
    <rPh sb="0" eb="3">
      <t>ケイリンカン</t>
    </rPh>
    <phoneticPr fontId="3"/>
  </si>
  <si>
    <t>東京書籍</t>
    <rPh sb="0" eb="2">
      <t>トウキョウ</t>
    </rPh>
    <rPh sb="2" eb="4">
      <t>ショセキ</t>
    </rPh>
    <phoneticPr fontId="3"/>
  </si>
  <si>
    <t>学校図書</t>
    <rPh sb="0" eb="2">
      <t>ガッコウ</t>
    </rPh>
    <rPh sb="2" eb="4">
      <t>トショ</t>
    </rPh>
    <phoneticPr fontId="3"/>
  </si>
  <si>
    <t>大日本図書</t>
    <rPh sb="0" eb="3">
      <t>ダイニホン</t>
    </rPh>
    <rPh sb="3" eb="5">
      <t>トショ</t>
    </rPh>
    <phoneticPr fontId="3"/>
  </si>
  <si>
    <t>数研出版</t>
    <rPh sb="0" eb="4">
      <t>スウケンシュッパン</t>
    </rPh>
    <phoneticPr fontId="3"/>
  </si>
  <si>
    <t>理科</t>
    <rPh sb="0" eb="2">
      <t>リカ</t>
    </rPh>
    <phoneticPr fontId="3"/>
  </si>
  <si>
    <t>啓林館(生物先修)</t>
    <rPh sb="0" eb="2">
      <t>ケイリン</t>
    </rPh>
    <rPh sb="2" eb="3">
      <t>カン</t>
    </rPh>
    <rPh sb="4" eb="6">
      <t>セイブツ</t>
    </rPh>
    <rPh sb="6" eb="8">
      <t>サキシュウ</t>
    </rPh>
    <phoneticPr fontId="3"/>
  </si>
  <si>
    <t>啓林館(化学先修)</t>
    <rPh sb="0" eb="2">
      <t>ケイリン</t>
    </rPh>
    <rPh sb="2" eb="3">
      <t>カン</t>
    </rPh>
    <rPh sb="4" eb="6">
      <t>カガク</t>
    </rPh>
    <rPh sb="6" eb="8">
      <t>サキシュウ</t>
    </rPh>
    <phoneticPr fontId="3"/>
  </si>
  <si>
    <t>教育出版(生物先修)</t>
    <rPh sb="0" eb="2">
      <t>キョウイク</t>
    </rPh>
    <rPh sb="2" eb="4">
      <t>シュッパン</t>
    </rPh>
    <rPh sb="5" eb="7">
      <t>セイブツ</t>
    </rPh>
    <rPh sb="7" eb="8">
      <t>セン</t>
    </rPh>
    <rPh sb="8" eb="9">
      <t>シュウ</t>
    </rPh>
    <phoneticPr fontId="3"/>
  </si>
  <si>
    <t>教育出版(化学先修)</t>
    <rPh sb="0" eb="2">
      <t>キョウイク</t>
    </rPh>
    <rPh sb="2" eb="4">
      <t>シュッパン</t>
    </rPh>
    <rPh sb="5" eb="7">
      <t>カガク</t>
    </rPh>
    <rPh sb="7" eb="8">
      <t>セン</t>
    </rPh>
    <rPh sb="8" eb="9">
      <t>シュウ</t>
    </rPh>
    <phoneticPr fontId="3"/>
  </si>
  <si>
    <t>英語</t>
    <rPh sb="0" eb="2">
      <t>エイゴ</t>
    </rPh>
    <phoneticPr fontId="3"/>
  </si>
  <si>
    <t>開隆堂</t>
    <rPh sb="0" eb="2">
      <t>カイリュウ</t>
    </rPh>
    <rPh sb="2" eb="3">
      <t>ドウ</t>
    </rPh>
    <phoneticPr fontId="3"/>
  </si>
  <si>
    <t>三省堂</t>
    <rPh sb="0" eb="3">
      <t>サンセイドウ</t>
    </rPh>
    <phoneticPr fontId="3"/>
  </si>
  <si>
    <t>光村図書</t>
    <rPh sb="0" eb="2">
      <t>ミツムラ</t>
    </rPh>
    <rPh sb="2" eb="4">
      <t>トショ</t>
    </rPh>
    <phoneticPr fontId="3"/>
  </si>
  <si>
    <t>昭和の日</t>
  </si>
  <si>
    <t>憲法記念日</t>
  </si>
  <si>
    <t>みどりの日</t>
  </si>
  <si>
    <t>海の日</t>
  </si>
  <si>
    <t>スポーツの日</t>
  </si>
  <si>
    <t>山の日</t>
  </si>
  <si>
    <t>敬老の日</t>
  </si>
  <si>
    <t>秋分の日</t>
  </si>
  <si>
    <t>文化の日</t>
  </si>
  <si>
    <t>勤労感謝の日</t>
  </si>
  <si>
    <t>元日</t>
  </si>
  <si>
    <t>成人の日</t>
  </si>
  <si>
    <t>建国記念の日</t>
  </si>
  <si>
    <t>天皇誕生日</t>
  </si>
  <si>
    <t>春分の日</t>
  </si>
  <si>
    <t>金</t>
  </si>
  <si>
    <t>月</t>
  </si>
  <si>
    <t>木</t>
  </si>
  <si>
    <t>火</t>
  </si>
  <si>
    <t>水</t>
  </si>
  <si>
    <t>新学</t>
    <rPh sb="0" eb="2">
      <t>シンガク</t>
    </rPh>
    <phoneticPr fontId="3"/>
  </si>
  <si>
    <t>中学校</t>
    <rPh sb="0" eb="3">
      <t>チュウガッコウ</t>
    </rPh>
    <phoneticPr fontId="3"/>
  </si>
  <si>
    <t>使用順</t>
    <rPh sb="0" eb="2">
      <t>シヨウ</t>
    </rPh>
    <rPh sb="2" eb="3">
      <t>ジュン</t>
    </rPh>
    <phoneticPr fontId="3"/>
  </si>
  <si>
    <t>社会</t>
    <rPh sb="0" eb="2">
      <t>シャカイ</t>
    </rPh>
    <phoneticPr fontId="3"/>
  </si>
  <si>
    <t>※90回を選択する場合は設定不要です</t>
    <rPh sb="3" eb="4">
      <t>カイ</t>
    </rPh>
    <rPh sb="5" eb="7">
      <t>センタク</t>
    </rPh>
    <rPh sb="9" eb="11">
      <t>バアイ</t>
    </rPh>
    <rPh sb="12" eb="14">
      <t>セッテイ</t>
    </rPh>
    <rPh sb="14" eb="16">
      <t>フヨウ</t>
    </rPh>
    <phoneticPr fontId="3"/>
  </si>
  <si>
    <t>設定完了</t>
    <rPh sb="0" eb="2">
      <t>セッテイ</t>
    </rPh>
    <rPh sb="2" eb="4">
      <t>カンリョウ</t>
    </rPh>
    <phoneticPr fontId="3"/>
  </si>
  <si>
    <t>校名を入力</t>
    <phoneticPr fontId="3"/>
  </si>
  <si>
    <t>ドリルの回数を選択</t>
    <phoneticPr fontId="3"/>
  </si>
  <si>
    <t>使用教科書を選択</t>
    <phoneticPr fontId="3"/>
  </si>
  <si>
    <t>⇐非表示⇒</t>
    <rPh sb="1" eb="4">
      <t>ヒヒョウジ</t>
    </rPh>
    <phoneticPr fontId="3"/>
  </si>
  <si>
    <t>から使用する</t>
  </si>
  <si>
    <t>日付</t>
    <rPh sb="0" eb="2">
      <t>ヒヅケ</t>
    </rPh>
    <phoneticPr fontId="3"/>
  </si>
  <si>
    <t>基礎ドリル使用回</t>
    <rPh sb="0" eb="2">
      <t>キソ</t>
    </rPh>
    <rPh sb="5" eb="7">
      <t>シヨウ</t>
    </rPh>
    <rPh sb="7" eb="8">
      <t>カイ</t>
    </rPh>
    <phoneticPr fontId="3"/>
  </si>
  <si>
    <t>長期
休暇</t>
    <rPh sb="0" eb="2">
      <t>チョウキ</t>
    </rPh>
    <rPh sb="3" eb="5">
      <t>キュウカ</t>
    </rPh>
    <phoneticPr fontId="3"/>
  </si>
  <si>
    <t>ドリル以外の予定</t>
    <rPh sb="3" eb="5">
      <t>イガイ</t>
    </rPh>
    <rPh sb="6" eb="8">
      <t>ヨテイ</t>
    </rPh>
    <phoneticPr fontId="3"/>
  </si>
  <si>
    <t>実施F</t>
    <rPh sb="0" eb="2">
      <t>ジッシ</t>
    </rPh>
    <phoneticPr fontId="3"/>
  </si>
  <si>
    <t>回目</t>
    <rPh sb="0" eb="1">
      <t>カイ</t>
    </rPh>
    <rPh sb="1" eb="2">
      <t>メ</t>
    </rPh>
    <phoneticPr fontId="3"/>
  </si>
  <si>
    <t>回</t>
    <rPh sb="0" eb="1">
      <t>カイ</t>
    </rPh>
    <phoneticPr fontId="3"/>
  </si>
  <si>
    <t>検索値</t>
    <rPh sb="0" eb="2">
      <t>ケンサク</t>
    </rPh>
    <rPh sb="2" eb="3">
      <t>チ</t>
    </rPh>
    <phoneticPr fontId="3"/>
  </si>
  <si>
    <t>除外曜日</t>
    <rPh sb="0" eb="2">
      <t>ジョガイ</t>
    </rPh>
    <rPh sb="2" eb="4">
      <t>ヨウビ</t>
    </rPh>
    <phoneticPr fontId="3"/>
  </si>
  <si>
    <t>曜日</t>
    <rPh sb="0" eb="2">
      <t>ヨウビ</t>
    </rPh>
    <phoneticPr fontId="3"/>
  </si>
  <si>
    <t>予定（任意）</t>
    <rPh sb="0" eb="2">
      <t>ヨテイ</t>
    </rPh>
    <rPh sb="3" eb="5">
      <t>ニンイ</t>
    </rPh>
    <phoneticPr fontId="3"/>
  </si>
  <si>
    <t>1学期中間テスト期間</t>
    <rPh sb="1" eb="3">
      <t>ガッキ</t>
    </rPh>
    <rPh sb="3" eb="5">
      <t>チュウカン</t>
    </rPh>
    <rPh sb="8" eb="10">
      <t>キカン</t>
    </rPh>
    <phoneticPr fontId="3"/>
  </si>
  <si>
    <t>合唱コンクール練習</t>
    <rPh sb="0" eb="2">
      <t>ガッショウ</t>
    </rPh>
    <rPh sb="7" eb="9">
      <t>レンシュウ</t>
    </rPh>
    <phoneticPr fontId="3"/>
  </si>
  <si>
    <t>学校祭</t>
    <rPh sb="0" eb="3">
      <t>ガッコウサイ</t>
    </rPh>
    <phoneticPr fontId="3"/>
  </si>
  <si>
    <t>全体集会</t>
    <rPh sb="0" eb="2">
      <t>ゼンタイ</t>
    </rPh>
    <rPh sb="2" eb="4">
      <t>シュウカイ</t>
    </rPh>
    <phoneticPr fontId="3"/>
  </si>
  <si>
    <t>読書月間</t>
    <rPh sb="0" eb="2">
      <t>ドクショ</t>
    </rPh>
    <rPh sb="2" eb="4">
      <t>ゲッカン</t>
    </rPh>
    <phoneticPr fontId="3"/>
  </si>
  <si>
    <t>選択回数</t>
    <rPh sb="0" eb="2">
      <t>センタク</t>
    </rPh>
    <rPh sb="2" eb="4">
      <t>カイスウ</t>
    </rPh>
    <phoneticPr fontId="4"/>
  </si>
  <si>
    <t>■</t>
    <phoneticPr fontId="3"/>
  </si>
  <si>
    <t>予定検索値</t>
    <rPh sb="0" eb="2">
      <t>ヨテイ</t>
    </rPh>
    <rPh sb="2" eb="4">
      <t>ケンサク</t>
    </rPh>
    <rPh sb="4" eb="5">
      <t>チ</t>
    </rPh>
    <phoneticPr fontId="3"/>
  </si>
  <si>
    <t>回数</t>
    <rPh sb="0" eb="2">
      <t>カイスウ</t>
    </rPh>
    <phoneticPr fontId="3"/>
  </si>
  <si>
    <t>個別置換</t>
    <rPh sb="0" eb="2">
      <t>コベツ</t>
    </rPh>
    <rPh sb="2" eb="4">
      <t>チカン</t>
    </rPh>
    <phoneticPr fontId="3"/>
  </si>
  <si>
    <t>プレ1回</t>
    <rPh sb="3" eb="4">
      <t>カイ</t>
    </rPh>
    <phoneticPr fontId="3"/>
  </si>
  <si>
    <t>プレ2回</t>
    <rPh sb="3" eb="4">
      <t>カイ</t>
    </rPh>
    <phoneticPr fontId="3"/>
  </si>
  <si>
    <t>プレ3回</t>
    <rPh sb="3" eb="4">
      <t>カイ</t>
    </rPh>
    <phoneticPr fontId="3"/>
  </si>
  <si>
    <t>プレ3</t>
  </si>
  <si>
    <t>プレ4回</t>
    <rPh sb="3" eb="4">
      <t>カイ</t>
    </rPh>
    <phoneticPr fontId="3"/>
  </si>
  <si>
    <t>プレ4</t>
  </si>
  <si>
    <t>第1回</t>
  </si>
  <si>
    <t>第2回</t>
  </si>
  <si>
    <t>第3回</t>
  </si>
  <si>
    <t>第4回</t>
  </si>
  <si>
    <t>第5回</t>
  </si>
  <si>
    <t>第6回</t>
  </si>
  <si>
    <t>第7回</t>
  </si>
  <si>
    <t>第8回</t>
  </si>
  <si>
    <t>第9回</t>
  </si>
  <si>
    <t>第10回</t>
  </si>
  <si>
    <t>第11回</t>
  </si>
  <si>
    <t>第12回</t>
  </si>
  <si>
    <t>第13回</t>
  </si>
  <si>
    <t>第14回</t>
  </si>
  <si>
    <t>第15回</t>
  </si>
  <si>
    <t>第16回</t>
  </si>
  <si>
    <t>特集A回</t>
    <rPh sb="3" eb="4">
      <t>カイ</t>
    </rPh>
    <phoneticPr fontId="3"/>
  </si>
  <si>
    <t>特集B回</t>
    <rPh sb="3" eb="4">
      <t>カイ</t>
    </rPh>
    <phoneticPr fontId="3"/>
  </si>
  <si>
    <t>特集C回</t>
    <rPh sb="3" eb="4">
      <t>カイ</t>
    </rPh>
    <phoneticPr fontId="3"/>
  </si>
  <si>
    <t>特集D回</t>
    <rPh sb="3" eb="4">
      <t>カイ</t>
    </rPh>
    <phoneticPr fontId="3"/>
  </si>
  <si>
    <t>地理</t>
    <rPh sb="0" eb="2">
      <t>チリ</t>
    </rPh>
    <phoneticPr fontId="4"/>
  </si>
  <si>
    <t>歴史</t>
    <rPh sb="0" eb="2">
      <t>レキシ</t>
    </rPh>
    <phoneticPr fontId="4"/>
  </si>
  <si>
    <t>パイ型</t>
    <rPh sb="2" eb="3">
      <t>ガタ</t>
    </rPh>
    <phoneticPr fontId="3"/>
  </si>
  <si>
    <t>タイトル</t>
  </si>
  <si>
    <t>■</t>
    <phoneticPr fontId="3"/>
  </si>
  <si>
    <t>小学校の復習①</t>
    <rPh sb="0" eb="3">
      <t>ショウガッコウ</t>
    </rPh>
    <rPh sb="4" eb="6">
      <t>フクシュウ</t>
    </rPh>
    <phoneticPr fontId="4"/>
  </si>
  <si>
    <t>小学校の復習②</t>
    <rPh sb="0" eb="3">
      <t>ショウガッコウ</t>
    </rPh>
    <rPh sb="4" eb="6">
      <t>フクシュウ</t>
    </rPh>
    <phoneticPr fontId="4"/>
  </si>
  <si>
    <t>小学校の復習③</t>
    <rPh sb="0" eb="3">
      <t>ショウガッコウ</t>
    </rPh>
    <rPh sb="4" eb="6">
      <t>フクシュウ</t>
    </rPh>
    <phoneticPr fontId="4"/>
  </si>
  <si>
    <t>小学校の復習④</t>
    <rPh sb="0" eb="3">
      <t>ショウガッコウ</t>
    </rPh>
    <rPh sb="4" eb="6">
      <t>フクシュウ</t>
    </rPh>
    <phoneticPr fontId="4"/>
  </si>
  <si>
    <t>正の数・負の数の大小，絶対値</t>
    <rPh sb="0" eb="1">
      <t>セイ</t>
    </rPh>
    <rPh sb="2" eb="3">
      <t>スウ</t>
    </rPh>
    <rPh sb="4" eb="5">
      <t>フ</t>
    </rPh>
    <rPh sb="6" eb="7">
      <t>スウ</t>
    </rPh>
    <rPh sb="8" eb="10">
      <t>ダイショウ</t>
    </rPh>
    <rPh sb="11" eb="14">
      <t>ゼッタイチ</t>
    </rPh>
    <phoneticPr fontId="4"/>
  </si>
  <si>
    <t>正の数・負の数の加減</t>
    <rPh sb="0" eb="1">
      <t>セイ</t>
    </rPh>
    <rPh sb="2" eb="3">
      <t>スウ</t>
    </rPh>
    <rPh sb="4" eb="5">
      <t>フ</t>
    </rPh>
    <rPh sb="6" eb="7">
      <t>スウ</t>
    </rPh>
    <rPh sb="8" eb="10">
      <t>カゲン</t>
    </rPh>
    <phoneticPr fontId="4"/>
  </si>
  <si>
    <t>正の数・負の数の乗除</t>
    <rPh sb="0" eb="1">
      <t>セイ</t>
    </rPh>
    <rPh sb="2" eb="3">
      <t>スウ</t>
    </rPh>
    <rPh sb="4" eb="5">
      <t>フ</t>
    </rPh>
    <rPh sb="6" eb="7">
      <t>スウ</t>
    </rPh>
    <rPh sb="8" eb="10">
      <t>ジョウジョ</t>
    </rPh>
    <phoneticPr fontId="4"/>
  </si>
  <si>
    <t>文字式の表し方</t>
    <rPh sb="0" eb="2">
      <t>モジ</t>
    </rPh>
    <rPh sb="2" eb="3">
      <t>シキ</t>
    </rPh>
    <rPh sb="4" eb="5">
      <t>アラワ</t>
    </rPh>
    <rPh sb="6" eb="7">
      <t>カタ</t>
    </rPh>
    <phoneticPr fontId="4"/>
  </si>
  <si>
    <t>式の値，１次式の加減</t>
    <rPh sb="0" eb="1">
      <t>シキ</t>
    </rPh>
    <rPh sb="2" eb="3">
      <t>アタイ</t>
    </rPh>
    <rPh sb="5" eb="6">
      <t>ツギ</t>
    </rPh>
    <rPh sb="6" eb="7">
      <t>シキ</t>
    </rPh>
    <rPh sb="8" eb="10">
      <t>カゲン</t>
    </rPh>
    <phoneticPr fontId="4"/>
  </si>
  <si>
    <t>１次式と数の乗除，いろいろな計算</t>
    <rPh sb="1" eb="2">
      <t>ツギ</t>
    </rPh>
    <rPh sb="2" eb="3">
      <t>シキ</t>
    </rPh>
    <rPh sb="4" eb="5">
      <t>スウ</t>
    </rPh>
    <rPh sb="6" eb="8">
      <t>ジョウジョ</t>
    </rPh>
    <rPh sb="14" eb="16">
      <t>ケイサン</t>
    </rPh>
    <phoneticPr fontId="4"/>
  </si>
  <si>
    <t>いろいろな方程式，比例式</t>
    <rPh sb="5" eb="8">
      <t>ホウテイシキ</t>
    </rPh>
    <rPh sb="9" eb="12">
      <t>ヒレイシキ</t>
    </rPh>
    <phoneticPr fontId="4"/>
  </si>
  <si>
    <t>反比例</t>
    <rPh sb="0" eb="3">
      <t>ハンピレイ</t>
    </rPh>
    <phoneticPr fontId="4"/>
  </si>
  <si>
    <t>■</t>
    <phoneticPr fontId="3"/>
  </si>
  <si>
    <t>土日
祝日</t>
    <rPh sb="0" eb="2">
      <t>ドニチ</t>
    </rPh>
    <rPh sb="3" eb="4">
      <t>シュク</t>
    </rPh>
    <rPh sb="4" eb="5">
      <t>ニチ</t>
    </rPh>
    <phoneticPr fontId="3"/>
  </si>
  <si>
    <t>教科入力ファイルからの貼り付けエリア</t>
    <rPh sb="0" eb="2">
      <t>キョウカ</t>
    </rPh>
    <rPh sb="2" eb="4">
      <t>ニュウリョク</t>
    </rPh>
    <rPh sb="11" eb="12">
      <t>ハ</t>
    </rPh>
    <rPh sb="13" eb="14">
      <t>ツ</t>
    </rPh>
    <phoneticPr fontId="2"/>
  </si>
  <si>
    <t>→90回</t>
    <phoneticPr fontId="3"/>
  </si>
  <si>
    <t>→90回</t>
    <phoneticPr fontId="3"/>
  </si>
  <si>
    <t>→特集回</t>
    <phoneticPr fontId="3"/>
  </si>
  <si>
    <t>→特集回</t>
    <phoneticPr fontId="3"/>
  </si>
  <si>
    <t>漢字を学ぼう①</t>
    <rPh sb="0" eb="2">
      <t>カンジ</t>
    </rPh>
    <rPh sb="3" eb="4">
      <t>マナ</t>
    </rPh>
    <phoneticPr fontId="3"/>
  </si>
  <si>
    <t>漢字を学ぼう②</t>
  </si>
  <si>
    <t>漢字を学ぼう③</t>
  </si>
  <si>
    <t>漢字を学ぼう④</t>
  </si>
  <si>
    <t>小説読解の基本①いつ、どこで、誰が、どうしてる？【小説】</t>
    <rPh sb="0" eb="2">
      <t>ショウセツ</t>
    </rPh>
    <rPh sb="2" eb="4">
      <t>ドッカイ</t>
    </rPh>
    <rPh sb="5" eb="7">
      <t>キホン</t>
    </rPh>
    <rPh sb="15" eb="16">
      <t>ダレ</t>
    </rPh>
    <rPh sb="25" eb="27">
      <t>ショウセツ</t>
    </rPh>
    <phoneticPr fontId="3"/>
  </si>
  <si>
    <t>小説読解の基本②みんなで、何をしている？【小説】</t>
    <rPh sb="0" eb="2">
      <t>ショウセツ</t>
    </rPh>
    <rPh sb="2" eb="4">
      <t>ドッカイ</t>
    </rPh>
    <rPh sb="5" eb="7">
      <t>キホン</t>
    </rPh>
    <rPh sb="13" eb="14">
      <t>ナニ</t>
    </rPh>
    <phoneticPr fontId="3"/>
  </si>
  <si>
    <t>説明文読解の基本①何について説明している？【説明文】</t>
    <rPh sb="0" eb="2">
      <t>セツメイ</t>
    </rPh>
    <rPh sb="2" eb="3">
      <t>ブン</t>
    </rPh>
    <rPh sb="3" eb="5">
      <t>ドッカイ</t>
    </rPh>
    <rPh sb="6" eb="8">
      <t>キホン</t>
    </rPh>
    <rPh sb="9" eb="10">
      <t>ナニ</t>
    </rPh>
    <rPh sb="14" eb="16">
      <t>セツメイ</t>
    </rPh>
    <phoneticPr fontId="3"/>
  </si>
  <si>
    <t>説明文読解の基本②何について、どう説明している？【説明文】</t>
    <rPh sb="0" eb="2">
      <t>セツメイ</t>
    </rPh>
    <rPh sb="2" eb="3">
      <t>ブン</t>
    </rPh>
    <rPh sb="3" eb="5">
      <t>ドッカイ</t>
    </rPh>
    <rPh sb="6" eb="8">
      <t>キホン</t>
    </rPh>
    <rPh sb="9" eb="10">
      <t>ナニ</t>
    </rPh>
    <rPh sb="17" eb="19">
      <t>セツメイ</t>
    </rPh>
    <phoneticPr fontId="3"/>
  </si>
  <si>
    <t>どんな気持ちになる？【小説】</t>
    <rPh sb="3" eb="5">
      <t>キモ</t>
    </rPh>
    <phoneticPr fontId="3"/>
  </si>
  <si>
    <t>なぜ、そうしたの？【小説】</t>
  </si>
  <si>
    <t>どんな言葉でつながるかな？【説明文】</t>
    <rPh sb="3" eb="5">
      <t>コトバ</t>
    </rPh>
    <rPh sb="14" eb="16">
      <t>セツメイ</t>
    </rPh>
    <rPh sb="16" eb="17">
      <t>ブン</t>
    </rPh>
    <phoneticPr fontId="3"/>
  </si>
  <si>
    <t>どんな関係でつながっている？【説明文】</t>
    <rPh sb="3" eb="5">
      <t>カンケイ</t>
    </rPh>
    <rPh sb="15" eb="17">
      <t>セツメイ</t>
    </rPh>
    <rPh sb="17" eb="18">
      <t>ブン</t>
    </rPh>
    <phoneticPr fontId="3"/>
  </si>
  <si>
    <t>どんな人かな？【小説】</t>
    <rPh sb="3" eb="4">
      <t>ヒト</t>
    </rPh>
    <rPh sb="8" eb="10">
      <t>ショウセツ</t>
    </rPh>
    <phoneticPr fontId="3"/>
  </si>
  <si>
    <t>「ぼく」って、どんな人物？【小説】</t>
    <rPh sb="10" eb="12">
      <t>ジンブツ</t>
    </rPh>
    <rPh sb="14" eb="16">
      <t>ショウセツ</t>
    </rPh>
    <phoneticPr fontId="3"/>
  </si>
  <si>
    <t>何から、どのように考えた？【説明文】</t>
    <rPh sb="0" eb="1">
      <t>ナニ</t>
    </rPh>
    <rPh sb="9" eb="10">
      <t>カンガ</t>
    </rPh>
    <rPh sb="14" eb="16">
      <t>セツメイ</t>
    </rPh>
    <rPh sb="16" eb="17">
      <t>ブン</t>
    </rPh>
    <phoneticPr fontId="3"/>
  </si>
  <si>
    <t>理由は何かな？【説明文】</t>
    <rPh sb="0" eb="2">
      <t>リユウ</t>
    </rPh>
    <rPh sb="3" eb="4">
      <t>ナニ</t>
    </rPh>
    <rPh sb="8" eb="10">
      <t>セツメイ</t>
    </rPh>
    <rPh sb="10" eb="11">
      <t>ブン</t>
    </rPh>
    <phoneticPr fontId="3"/>
  </si>
  <si>
    <t>何の様子を描いている？【詩】</t>
    <rPh sb="0" eb="1">
      <t>ナニ</t>
    </rPh>
    <rPh sb="2" eb="4">
      <t>ヨウス</t>
    </rPh>
    <rPh sb="5" eb="6">
      <t>エガ</t>
    </rPh>
    <rPh sb="12" eb="13">
      <t>シ</t>
    </rPh>
    <phoneticPr fontId="3"/>
  </si>
  <si>
    <t>誰が、何をしている？【古文】</t>
    <rPh sb="0" eb="1">
      <t>ダレ</t>
    </rPh>
    <rPh sb="3" eb="4">
      <t>ナニ</t>
    </rPh>
    <rPh sb="11" eb="13">
      <t>コブン</t>
    </rPh>
    <phoneticPr fontId="3"/>
  </si>
  <si>
    <t>文法①　文を短く区切ると？</t>
    <rPh sb="4" eb="5">
      <t>ブン</t>
    </rPh>
    <rPh sb="6" eb="7">
      <t>ミジカ</t>
    </rPh>
    <rPh sb="8" eb="10">
      <t>クギ</t>
    </rPh>
    <phoneticPr fontId="3"/>
  </si>
  <si>
    <t>文法②　何が、どうする？</t>
    <rPh sb="4" eb="5">
      <t>ナニ</t>
    </rPh>
    <phoneticPr fontId="3"/>
  </si>
  <si>
    <t>語句に強くなろう①（小学校範囲）</t>
    <rPh sb="0" eb="2">
      <t>ゴク</t>
    </rPh>
    <rPh sb="3" eb="4">
      <t>ツヨ</t>
    </rPh>
    <phoneticPr fontId="3"/>
  </si>
  <si>
    <t>語句に強くなろう②（小学校範囲）</t>
    <rPh sb="0" eb="2">
      <t>ゴク</t>
    </rPh>
    <rPh sb="3" eb="4">
      <t>ツヨ</t>
    </rPh>
    <phoneticPr fontId="3"/>
  </si>
  <si>
    <t>語句に強くなろう③（小学校範囲）</t>
    <rPh sb="0" eb="2">
      <t>ゴク</t>
    </rPh>
    <rPh sb="3" eb="4">
      <t>ツヨ</t>
    </rPh>
    <phoneticPr fontId="3"/>
  </si>
  <si>
    <t>語句に強くなろう④（小学校範囲）</t>
    <rPh sb="0" eb="2">
      <t>ゴク</t>
    </rPh>
    <rPh sb="3" eb="4">
      <t>ツヨ</t>
    </rPh>
    <phoneticPr fontId="3"/>
  </si>
  <si>
    <t>⑴</t>
    <phoneticPr fontId="3"/>
  </si>
  <si>
    <t>⑵</t>
    <phoneticPr fontId="3"/>
  </si>
  <si>
    <t>⑶</t>
    <phoneticPr fontId="3"/>
  </si>
  <si>
    <t>⑷</t>
    <phoneticPr fontId="3"/>
  </si>
  <si>
    <t>⑸</t>
    <phoneticPr fontId="3"/>
  </si>
  <si>
    <t>開始日</t>
    <rPh sb="0" eb="3">
      <t>カイシビ</t>
    </rPh>
    <phoneticPr fontId="3"/>
  </si>
  <si>
    <t>終了日</t>
    <rPh sb="0" eb="3">
      <t>シュウリョウビ</t>
    </rPh>
    <phoneticPr fontId="3"/>
  </si>
  <si>
    <t>夏休み</t>
    <rPh sb="0" eb="2">
      <t>ナツヤス</t>
    </rPh>
    <phoneticPr fontId="3"/>
  </si>
  <si>
    <t>冬休み</t>
    <rPh sb="0" eb="2">
      <t>フユヤス</t>
    </rPh>
    <phoneticPr fontId="3"/>
  </si>
  <si>
    <t>春休み</t>
    <rPh sb="0" eb="2">
      <t>ハルヤス</t>
    </rPh>
    <phoneticPr fontId="3"/>
  </si>
  <si>
    <t>使用開始日を入力</t>
    <phoneticPr fontId="3"/>
  </si>
  <si>
    <t>※途中で予定が入ったり，ドリルを実施できなかった日も</t>
    <rPh sb="1" eb="3">
      <t>トチュウ</t>
    </rPh>
    <rPh sb="4" eb="6">
      <t>ヨテイ</t>
    </rPh>
    <rPh sb="7" eb="8">
      <t>ハイ</t>
    </rPh>
    <rPh sb="16" eb="18">
      <t>ジッシ</t>
    </rPh>
    <rPh sb="24" eb="25">
      <t>ヒ</t>
    </rPh>
    <phoneticPr fontId="3"/>
  </si>
  <si>
    <t>⑶</t>
    <phoneticPr fontId="3"/>
  </si>
  <si>
    <t>⑹</t>
    <phoneticPr fontId="2"/>
  </si>
  <si>
    <t>※すべて入力したら，設定完了にOKを入力してください</t>
    <rPh sb="18" eb="20">
      <t>ニュウリョク</t>
    </rPh>
    <phoneticPr fontId="2"/>
  </si>
  <si>
    <t>グラフの読み取りの基本</t>
    <rPh sb="4" eb="5">
      <t>ヨ</t>
    </rPh>
    <rPh sb="6" eb="7">
      <t>ト</t>
    </rPh>
    <rPh sb="9" eb="11">
      <t>キホン</t>
    </rPh>
    <phoneticPr fontId="3"/>
  </si>
  <si>
    <t>歴史の人物名</t>
    <rPh sb="0" eb="2">
      <t>レキシ</t>
    </rPh>
    <rPh sb="3" eb="5">
      <t>ジンブツ</t>
    </rPh>
    <rPh sb="5" eb="6">
      <t>メイ</t>
    </rPh>
    <phoneticPr fontId="6"/>
  </si>
  <si>
    <t>日本の都道府県</t>
    <rPh sb="0" eb="2">
      <t>ニホン</t>
    </rPh>
    <rPh sb="3" eb="7">
      <t>トドウフケン</t>
    </rPh>
    <phoneticPr fontId="6"/>
  </si>
  <si>
    <t>漢字で書こう／並べかえ</t>
    <rPh sb="7" eb="8">
      <t>ナラ</t>
    </rPh>
    <phoneticPr fontId="6"/>
  </si>
  <si>
    <t>世界の姿</t>
    <rPh sb="0" eb="2">
      <t>セカイ</t>
    </rPh>
    <rPh sb="3" eb="4">
      <t>スガタ</t>
    </rPh>
    <phoneticPr fontId="6"/>
  </si>
  <si>
    <t>文明のおこり</t>
    <rPh sb="0" eb="2">
      <t>ブンメイ</t>
    </rPh>
    <phoneticPr fontId="6"/>
  </si>
  <si>
    <t>日本の姿</t>
    <rPh sb="0" eb="2">
      <t>ニホン</t>
    </rPh>
    <rPh sb="3" eb="4">
      <t>スガタ</t>
    </rPh>
    <phoneticPr fontId="6"/>
  </si>
  <si>
    <t>日本の成り立ち</t>
    <rPh sb="0" eb="2">
      <t>ニホン</t>
    </rPh>
    <rPh sb="3" eb="4">
      <t>ナ</t>
    </rPh>
    <rPh sb="5" eb="6">
      <t>タ</t>
    </rPh>
    <phoneticPr fontId="6"/>
  </si>
  <si>
    <t>東アジア世界と律令国家</t>
    <rPh sb="0" eb="1">
      <t>ヒガシ</t>
    </rPh>
    <rPh sb="4" eb="6">
      <t>セカイ</t>
    </rPh>
    <rPh sb="7" eb="9">
      <t>リツリョウ</t>
    </rPh>
    <rPh sb="9" eb="11">
      <t>コッカ</t>
    </rPh>
    <phoneticPr fontId="6"/>
  </si>
  <si>
    <t>平安時代の政治と文化</t>
  </si>
  <si>
    <t>アジア州</t>
    <rPh sb="3" eb="4">
      <t>シュウ</t>
    </rPh>
    <phoneticPr fontId="6"/>
  </si>
  <si>
    <t>武士の台頭と鎌倉幕府</t>
    <rPh sb="0" eb="2">
      <t>ブシ</t>
    </rPh>
    <rPh sb="3" eb="5">
      <t>タイトウ</t>
    </rPh>
    <rPh sb="6" eb="8">
      <t>カマクラ</t>
    </rPh>
    <rPh sb="8" eb="10">
      <t>バクフ</t>
    </rPh>
    <phoneticPr fontId="6"/>
  </si>
  <si>
    <t>ヨーロッパ州</t>
    <rPh sb="5" eb="6">
      <t>シュウ</t>
    </rPh>
    <phoneticPr fontId="6"/>
  </si>
  <si>
    <t>元寇と鎌倉幕府の衰退</t>
    <rPh sb="0" eb="2">
      <t>ゲンコウ</t>
    </rPh>
    <rPh sb="3" eb="5">
      <t>カマクラ</t>
    </rPh>
    <rPh sb="5" eb="7">
      <t>バクフ</t>
    </rPh>
    <rPh sb="8" eb="10">
      <t>スイタイ</t>
    </rPh>
    <phoneticPr fontId="6"/>
  </si>
  <si>
    <t>アフリカ州・北アメリカ州</t>
    <rPh sb="4" eb="5">
      <t>シュウ</t>
    </rPh>
    <rPh sb="6" eb="7">
      <t>キタ</t>
    </rPh>
    <rPh sb="11" eb="12">
      <t>シュウ</t>
    </rPh>
    <phoneticPr fontId="6"/>
  </si>
  <si>
    <t>南北朝の動乱と室町幕府</t>
  </si>
  <si>
    <t>南アメリカ州・オセアニア州</t>
    <rPh sb="0" eb="1">
      <t>ミナミ</t>
    </rPh>
    <rPh sb="5" eb="6">
      <t>シュウ</t>
    </rPh>
    <rPh sb="12" eb="13">
      <t>シュウ</t>
    </rPh>
    <phoneticPr fontId="6"/>
  </si>
  <si>
    <t>戦国時代と室町文化</t>
  </si>
  <si>
    <t>古代文明を整理しよう（第２回までの範囲）</t>
    <rPh sb="0" eb="2">
      <t>コダイ</t>
    </rPh>
    <rPh sb="2" eb="4">
      <t>ブンメイ</t>
    </rPh>
    <rPh sb="5" eb="7">
      <t>セイリ</t>
    </rPh>
    <phoneticPr fontId="3"/>
  </si>
  <si>
    <t>時差の計算をしよう（第３回までの範囲）</t>
  </si>
  <si>
    <t>雨温図の読み取りをしよう（世界編）（第５回までの範囲）</t>
    <rPh sb="0" eb="3">
      <t>ウオンズ</t>
    </rPh>
    <rPh sb="4" eb="5">
      <t>ヨ</t>
    </rPh>
    <rPh sb="6" eb="7">
      <t>ト</t>
    </rPh>
    <rPh sb="13" eb="15">
      <t>セカイ</t>
    </rPh>
    <rPh sb="15" eb="16">
      <t>ヘン</t>
    </rPh>
    <phoneticPr fontId="3"/>
  </si>
  <si>
    <t>奈良時代と平安時代をくらべよう（第８回までの範囲）</t>
    <rPh sb="0" eb="2">
      <t>ナラ</t>
    </rPh>
    <rPh sb="2" eb="4">
      <t>ジダイ</t>
    </rPh>
    <rPh sb="5" eb="7">
      <t>ヘイアン</t>
    </rPh>
    <rPh sb="7" eb="9">
      <t>ジダイ</t>
    </rPh>
    <phoneticPr fontId="3"/>
  </si>
  <si>
    <t>正・負の数の四則計算，
素因数分解</t>
    <rPh sb="0" eb="1">
      <t>セイ</t>
    </rPh>
    <rPh sb="2" eb="3">
      <t>フ</t>
    </rPh>
    <rPh sb="4" eb="5">
      <t>スウ</t>
    </rPh>
    <rPh sb="6" eb="8">
      <t>シソク</t>
    </rPh>
    <rPh sb="8" eb="10">
      <t>ケイサン</t>
    </rPh>
    <rPh sb="12" eb="15">
      <t>ソインスウ</t>
    </rPh>
    <rPh sb="15" eb="17">
      <t>ブンカイ</t>
    </rPh>
    <phoneticPr fontId="4"/>
  </si>
  <si>
    <t>方程式</t>
    <rPh sb="0" eb="3">
      <t>ホウテイシキ</t>
    </rPh>
    <phoneticPr fontId="4"/>
  </si>
  <si>
    <t>比例</t>
    <rPh sb="0" eb="1">
      <t>ヒ</t>
    </rPh>
    <rPh sb="1" eb="2">
      <t>レイ</t>
    </rPh>
    <phoneticPr fontId="4"/>
  </si>
  <si>
    <t>平面図形①　～図形の移動</t>
    <rPh sb="0" eb="2">
      <t>ヘイメン</t>
    </rPh>
    <rPh sb="2" eb="4">
      <t>ズケイ</t>
    </rPh>
    <rPh sb="7" eb="9">
      <t>ズケイ</t>
    </rPh>
    <rPh sb="10" eb="12">
      <t>イドウ</t>
    </rPh>
    <phoneticPr fontId="4"/>
  </si>
  <si>
    <t>平面図形②　～基本の作図</t>
    <rPh sb="0" eb="2">
      <t>ヘイメン</t>
    </rPh>
    <rPh sb="2" eb="4">
      <t>ズケイ</t>
    </rPh>
    <rPh sb="7" eb="9">
      <t>キホン</t>
    </rPh>
    <rPh sb="10" eb="12">
      <t>サクズ</t>
    </rPh>
    <phoneticPr fontId="4"/>
  </si>
  <si>
    <t>空間図形①　～直線と平面，回転体，投影図</t>
    <rPh sb="0" eb="2">
      <t>クウカン</t>
    </rPh>
    <rPh sb="2" eb="4">
      <t>ズケイ</t>
    </rPh>
    <rPh sb="7" eb="9">
      <t>チョクセン</t>
    </rPh>
    <rPh sb="10" eb="12">
      <t>ヘイメン</t>
    </rPh>
    <rPh sb="13" eb="16">
      <t>カイテンタイ</t>
    </rPh>
    <rPh sb="17" eb="20">
      <t>トウエイズ</t>
    </rPh>
    <phoneticPr fontId="4"/>
  </si>
  <si>
    <t>空間図形②　～立体の体積と表面積</t>
    <rPh sb="0" eb="2">
      <t>クウカン</t>
    </rPh>
    <rPh sb="2" eb="4">
      <t>ズケイ</t>
    </rPh>
    <rPh sb="7" eb="9">
      <t>リッタイ</t>
    </rPh>
    <rPh sb="10" eb="12">
      <t>タイセキ</t>
    </rPh>
    <rPh sb="13" eb="16">
      <t>ヒョウメンセキ</t>
    </rPh>
    <phoneticPr fontId="4"/>
  </si>
  <si>
    <t>データの活用</t>
    <rPh sb="4" eb="6">
      <t>カツヨウ</t>
    </rPh>
    <phoneticPr fontId="3"/>
  </si>
  <si>
    <t>入試に出た　正の数・負の数①（第２回までの範囲）</t>
    <rPh sb="0" eb="2">
      <t>ニュウシ</t>
    </rPh>
    <rPh sb="3" eb="4">
      <t>デ</t>
    </rPh>
    <rPh sb="6" eb="7">
      <t>セイ</t>
    </rPh>
    <rPh sb="8" eb="9">
      <t>スウ</t>
    </rPh>
    <rPh sb="10" eb="11">
      <t>フ</t>
    </rPh>
    <rPh sb="12" eb="13">
      <t>スウ</t>
    </rPh>
    <phoneticPr fontId="3"/>
  </si>
  <si>
    <t>入試に出た　正の数・負の数②（第４回までの範囲）</t>
    <rPh sb="0" eb="2">
      <t>ニュウシ</t>
    </rPh>
    <rPh sb="3" eb="4">
      <t>デ</t>
    </rPh>
    <phoneticPr fontId="3"/>
  </si>
  <si>
    <t>入試に出た　正の数・負の数③（第４回までの範囲）</t>
    <rPh sb="0" eb="2">
      <t>ニュウシ</t>
    </rPh>
    <rPh sb="3" eb="4">
      <t>デ</t>
    </rPh>
    <rPh sb="6" eb="7">
      <t>セイ</t>
    </rPh>
    <rPh sb="8" eb="9">
      <t>スウ</t>
    </rPh>
    <rPh sb="10" eb="11">
      <t>フ</t>
    </rPh>
    <rPh sb="12" eb="13">
      <t>スウ</t>
    </rPh>
    <phoneticPr fontId="3"/>
  </si>
  <si>
    <t>入試に出た　文字と式（第６回までの範囲）</t>
    <rPh sb="0" eb="2">
      <t>ニュウシ</t>
    </rPh>
    <rPh sb="3" eb="4">
      <t>デ</t>
    </rPh>
    <rPh sb="6" eb="8">
      <t>モジ</t>
    </rPh>
    <rPh sb="9" eb="10">
      <t>シキ</t>
    </rPh>
    <phoneticPr fontId="3"/>
  </si>
  <si>
    <t>観察の基本操作</t>
    <rPh sb="0" eb="2">
      <t>カンサツ</t>
    </rPh>
    <rPh sb="3" eb="5">
      <t>キホン</t>
    </rPh>
    <rPh sb="5" eb="7">
      <t>ソウサ</t>
    </rPh>
    <phoneticPr fontId="3"/>
  </si>
  <si>
    <t>花のつくりとはたらき</t>
    <rPh sb="0" eb="1">
      <t>ハナ</t>
    </rPh>
    <phoneticPr fontId="3"/>
  </si>
  <si>
    <t>植物の分類</t>
    <rPh sb="0" eb="2">
      <t>ショクブツ</t>
    </rPh>
    <rPh sb="3" eb="5">
      <t>ブンルイ</t>
    </rPh>
    <phoneticPr fontId="3"/>
  </si>
  <si>
    <t>動物のなかま</t>
  </si>
  <si>
    <t>身のまわりの物質とその性質</t>
    <rPh sb="0" eb="1">
      <t>ミ</t>
    </rPh>
    <rPh sb="6" eb="8">
      <t>ブッシツ</t>
    </rPh>
    <rPh sb="11" eb="13">
      <t>セイシツ</t>
    </rPh>
    <phoneticPr fontId="3"/>
  </si>
  <si>
    <t>気体の性質</t>
    <rPh sb="0" eb="2">
      <t>キタイ</t>
    </rPh>
    <rPh sb="3" eb="5">
      <t>セイシツ</t>
    </rPh>
    <phoneticPr fontId="3"/>
  </si>
  <si>
    <t>水溶液の性質</t>
    <rPh sb="0" eb="3">
      <t>スイヨウエキ</t>
    </rPh>
    <rPh sb="4" eb="6">
      <t>セイシツ</t>
    </rPh>
    <phoneticPr fontId="3"/>
  </si>
  <si>
    <t>物質の姿と状態変化</t>
    <rPh sb="0" eb="2">
      <t>ブッシツ</t>
    </rPh>
    <rPh sb="3" eb="4">
      <t>スガタ</t>
    </rPh>
    <rPh sb="5" eb="7">
      <t>ジョウタイ</t>
    </rPh>
    <rPh sb="7" eb="9">
      <t>ヘンカ</t>
    </rPh>
    <phoneticPr fontId="3"/>
  </si>
  <si>
    <t>光の世界①</t>
    <rPh sb="0" eb="1">
      <t>ヒカリ</t>
    </rPh>
    <rPh sb="2" eb="4">
      <t>セカイ</t>
    </rPh>
    <phoneticPr fontId="3"/>
  </si>
  <si>
    <t>光の世界②</t>
    <rPh sb="0" eb="1">
      <t>ヒカリ</t>
    </rPh>
    <rPh sb="2" eb="4">
      <t>セカイ</t>
    </rPh>
    <phoneticPr fontId="3"/>
  </si>
  <si>
    <t>音の世界</t>
    <rPh sb="0" eb="1">
      <t>オト</t>
    </rPh>
    <rPh sb="2" eb="4">
      <t>セカイ</t>
    </rPh>
    <phoneticPr fontId="3"/>
  </si>
  <si>
    <t>力の世界</t>
  </si>
  <si>
    <t>火をふく大地</t>
    <rPh sb="0" eb="1">
      <t>ヒ</t>
    </rPh>
    <rPh sb="4" eb="6">
      <t>ダイチ</t>
    </rPh>
    <phoneticPr fontId="3"/>
  </si>
  <si>
    <t>動き続ける大地</t>
    <rPh sb="0" eb="1">
      <t>ウゴ</t>
    </rPh>
    <rPh sb="2" eb="3">
      <t>ツヅ</t>
    </rPh>
    <rPh sb="5" eb="7">
      <t>ダイチ</t>
    </rPh>
    <phoneticPr fontId="3"/>
  </si>
  <si>
    <t>地層から読みとる大地の変化①</t>
    <rPh sb="0" eb="2">
      <t>チソウ</t>
    </rPh>
    <rPh sb="4" eb="5">
      <t>ヨ</t>
    </rPh>
    <rPh sb="8" eb="10">
      <t>ダイチ</t>
    </rPh>
    <rPh sb="11" eb="13">
      <t>ヘンカ</t>
    </rPh>
    <phoneticPr fontId="3"/>
  </si>
  <si>
    <t>地層から読みとる大地の変化②</t>
    <rPh sb="0" eb="2">
      <t>チソウ</t>
    </rPh>
    <rPh sb="4" eb="5">
      <t>ヨ</t>
    </rPh>
    <rPh sb="8" eb="10">
      <t>ダイチ</t>
    </rPh>
    <rPh sb="11" eb="13">
      <t>ヘンカ</t>
    </rPh>
    <phoneticPr fontId="3"/>
  </si>
  <si>
    <t>単位の換算・小数の計算①（小学校範囲）</t>
    <rPh sb="0" eb="2">
      <t>タンイ</t>
    </rPh>
    <rPh sb="3" eb="5">
      <t>カンサン</t>
    </rPh>
    <rPh sb="6" eb="8">
      <t>ショウスウ</t>
    </rPh>
    <rPh sb="9" eb="11">
      <t>ケイサン</t>
    </rPh>
    <phoneticPr fontId="3"/>
  </si>
  <si>
    <t>単位の換算・小数の計算②（小学校範囲）</t>
    <rPh sb="6" eb="7">
      <t>ショウ</t>
    </rPh>
    <phoneticPr fontId="3"/>
  </si>
  <si>
    <t>植物の世界，動物の世界（第４回までの範囲）</t>
    <rPh sb="0" eb="2">
      <t>ショクブツ</t>
    </rPh>
    <rPh sb="3" eb="5">
      <t>セカイ</t>
    </rPh>
    <rPh sb="6" eb="8">
      <t>ドウブツ</t>
    </rPh>
    <rPh sb="9" eb="11">
      <t>セカイ</t>
    </rPh>
    <phoneticPr fontId="3"/>
  </si>
  <si>
    <t>身のまわりの物質（第８回までの範囲）</t>
    <rPh sb="0" eb="1">
      <t>ミ</t>
    </rPh>
    <rPh sb="6" eb="8">
      <t>ブッシツ</t>
    </rPh>
    <rPh sb="9" eb="10">
      <t>ダイ</t>
    </rPh>
    <rPh sb="11" eb="12">
      <t>カイ</t>
    </rPh>
    <phoneticPr fontId="3"/>
  </si>
  <si>
    <t>その他，ドリルを実施しない日を入力</t>
    <rPh sb="2" eb="3">
      <t>ホカ</t>
    </rPh>
    <phoneticPr fontId="2"/>
  </si>
  <si>
    <t>特集A～D回の使用パターンを選択</t>
    <rPh sb="0" eb="2">
      <t>トクシュウ</t>
    </rPh>
    <rPh sb="5" eb="6">
      <t>カイ</t>
    </rPh>
    <rPh sb="7" eb="9">
      <t>シヨウ</t>
    </rPh>
    <rPh sb="14" eb="16">
      <t>センタク</t>
    </rPh>
    <phoneticPr fontId="3"/>
  </si>
  <si>
    <t>回め以降</t>
    <rPh sb="0" eb="1">
      <t>カイ</t>
    </rPh>
    <rPh sb="2" eb="4">
      <t>イコウ</t>
    </rPh>
    <phoneticPr fontId="3"/>
  </si>
  <si>
    <t>使用順を個別に設定したい最初の回を入力する</t>
    <rPh sb="0" eb="2">
      <t>シヨウ</t>
    </rPh>
    <rPh sb="2" eb="3">
      <t>ジュン</t>
    </rPh>
    <rPh sb="4" eb="6">
      <t>コベツ</t>
    </rPh>
    <rPh sb="7" eb="9">
      <t>セッテイ</t>
    </rPh>
    <rPh sb="12" eb="14">
      <t>サイショ</t>
    </rPh>
    <rPh sb="15" eb="16">
      <t>カイ</t>
    </rPh>
    <rPh sb="17" eb="19">
      <t>ニュウリョク</t>
    </rPh>
    <phoneticPr fontId="3"/>
  </si>
  <si>
    <r>
      <t>※使用順を個別に設定する</t>
    </r>
    <r>
      <rPr>
        <u/>
        <sz val="10"/>
        <color rgb="FFFF0000"/>
        <rFont val="Meiryo UI"/>
        <family val="3"/>
        <charset val="128"/>
      </rPr>
      <t>最初の回</t>
    </r>
    <r>
      <rPr>
        <sz val="10"/>
        <color rgb="FFFF0000"/>
        <rFont val="Meiryo UI"/>
        <family val="3"/>
        <charset val="128"/>
      </rPr>
      <t>を入力すると</t>
    </r>
    <rPh sb="1" eb="3">
      <t>シヨウ</t>
    </rPh>
    <rPh sb="3" eb="4">
      <t>ジュン</t>
    </rPh>
    <rPh sb="5" eb="7">
      <t>コベツ</t>
    </rPh>
    <rPh sb="8" eb="10">
      <t>セッテイ</t>
    </rPh>
    <rPh sb="12" eb="14">
      <t>サイショ</t>
    </rPh>
    <rPh sb="15" eb="16">
      <t>カイ</t>
    </rPh>
    <rPh sb="17" eb="19">
      <t>ニュウリョク</t>
    </rPh>
    <phoneticPr fontId="3"/>
  </si>
  <si>
    <t>　⑹で以降の回の使用順が設定できます</t>
    <rPh sb="3" eb="5">
      <t>イコウ</t>
    </rPh>
    <rPh sb="6" eb="7">
      <t>カイ</t>
    </rPh>
    <rPh sb="8" eb="10">
      <t>シヨウ</t>
    </rPh>
    <rPh sb="10" eb="11">
      <t>ジュン</t>
    </rPh>
    <rPh sb="12" eb="14">
      <t>セッテイ</t>
    </rPh>
    <phoneticPr fontId="3"/>
  </si>
  <si>
    <t>※下記入力より前の回の使用順は，⑴～⑷の</t>
    <rPh sb="1" eb="3">
      <t>カキ</t>
    </rPh>
    <rPh sb="3" eb="5">
      <t>ニュウリョク</t>
    </rPh>
    <rPh sb="7" eb="8">
      <t>マエ</t>
    </rPh>
    <rPh sb="9" eb="10">
      <t>カイ</t>
    </rPh>
    <rPh sb="11" eb="13">
      <t>シヨウ</t>
    </rPh>
    <rPh sb="13" eb="14">
      <t>ジュン</t>
    </rPh>
    <phoneticPr fontId="3"/>
  </si>
  <si>
    <t xml:space="preserve"> ⑸で設定した回以降の各回について，使用順を個別に設定する</t>
    <rPh sb="3" eb="5">
      <t>セッテイ</t>
    </rPh>
    <rPh sb="7" eb="10">
      <t>カイイコウ</t>
    </rPh>
    <rPh sb="11" eb="13">
      <t>カクカイ</t>
    </rPh>
    <rPh sb="18" eb="20">
      <t>シヨウ</t>
    </rPh>
    <rPh sb="20" eb="21">
      <t>ジュン</t>
    </rPh>
    <rPh sb="22" eb="24">
      <t>コベツ</t>
    </rPh>
    <rPh sb="25" eb="27">
      <t>セッテイ</t>
    </rPh>
    <phoneticPr fontId="3"/>
  </si>
  <si>
    <t>【基礎ドリル1年】</t>
    <rPh sb="1" eb="3">
      <t>キソ</t>
    </rPh>
    <rPh sb="7" eb="8">
      <t>ネン</t>
    </rPh>
    <phoneticPr fontId="3"/>
  </si>
  <si>
    <t>長期休暇期間を入力</t>
    <rPh sb="4" eb="6">
      <t>キカン</t>
    </rPh>
    <phoneticPr fontId="2"/>
  </si>
  <si>
    <t>基礎ドリルを使用しない曜日に「×」を選択</t>
    <rPh sb="0" eb="2">
      <t>キソ</t>
    </rPh>
    <rPh sb="6" eb="8">
      <t>シヨウ</t>
    </rPh>
    <rPh sb="11" eb="13">
      <t>ヨウビ</t>
    </rPh>
    <rPh sb="18" eb="20">
      <t>センタク</t>
    </rPh>
    <phoneticPr fontId="3"/>
  </si>
  <si>
    <t>使用の際の教科の順番を選択</t>
    <rPh sb="11" eb="13">
      <t>センタク</t>
    </rPh>
    <phoneticPr fontId="3"/>
  </si>
  <si>
    <t>　「基礎ドリル72（国・数・英）」をご採用の場合は，1～3の欄に</t>
    <rPh sb="2" eb="4">
      <t>キソ</t>
    </rPh>
    <rPh sb="10" eb="11">
      <t>クニ</t>
    </rPh>
    <rPh sb="12" eb="13">
      <t>カズ</t>
    </rPh>
    <rPh sb="14" eb="15">
      <t>エイ</t>
    </rPh>
    <rPh sb="19" eb="21">
      <t>サイヨウ</t>
    </rPh>
    <rPh sb="22" eb="24">
      <t>バアイ</t>
    </rPh>
    <rPh sb="30" eb="31">
      <t>ラン</t>
    </rPh>
    <phoneticPr fontId="3"/>
  </si>
  <si>
    <t>合唱コンクール</t>
    <rPh sb="0" eb="2">
      <t>ガッショウ</t>
    </rPh>
    <phoneticPr fontId="3"/>
  </si>
  <si>
    <t>特集回</t>
    <rPh sb="0" eb="2">
      <t>トクシュウ</t>
    </rPh>
    <rPh sb="2" eb="3">
      <t>カイ</t>
    </rPh>
    <phoneticPr fontId="1"/>
  </si>
  <si>
    <t>光村図書</t>
    <rPh sb="0" eb="2">
      <t>ミツムラ</t>
    </rPh>
    <rPh sb="2" eb="4">
      <t>トショ</t>
    </rPh>
    <phoneticPr fontId="0"/>
  </si>
  <si>
    <t>教育出版</t>
    <rPh sb="0" eb="2">
      <t>キョウイク</t>
    </rPh>
    <rPh sb="2" eb="4">
      <t>シュッパン</t>
    </rPh>
    <phoneticPr fontId="0"/>
  </si>
  <si>
    <t>三省堂</t>
    <rPh sb="0" eb="3">
      <t>サンセイドウ</t>
    </rPh>
    <phoneticPr fontId="0"/>
  </si>
  <si>
    <t>東京書籍</t>
    <rPh sb="0" eb="4">
      <t>トウキョウショセキ</t>
    </rPh>
    <phoneticPr fontId="0"/>
  </si>
  <si>
    <t>プレ1</t>
  </si>
  <si>
    <t>プレ2</t>
  </si>
  <si>
    <t>特集A</t>
    <rPh sb="0" eb="2">
      <t>トクシュウ</t>
    </rPh>
    <phoneticPr fontId="3"/>
  </si>
  <si>
    <t>特集B</t>
    <rPh sb="0" eb="2">
      <t>トクシュウ</t>
    </rPh>
    <phoneticPr fontId="3"/>
  </si>
  <si>
    <t>特集C</t>
    <rPh sb="0" eb="2">
      <t>トクシュウ</t>
    </rPh>
    <phoneticPr fontId="3"/>
  </si>
  <si>
    <t>特集D</t>
    <rPh sb="0" eb="2">
      <t>トクシュウ</t>
    </rPh>
    <phoneticPr fontId="3"/>
  </si>
  <si>
    <t>東京書籍</t>
    <rPh sb="0" eb="4">
      <t>トウキョウショセキ</t>
    </rPh>
    <phoneticPr fontId="1"/>
  </si>
  <si>
    <t>帝国書院</t>
    <rPh sb="0" eb="4">
      <t>テイコクショイン</t>
    </rPh>
    <phoneticPr fontId="1"/>
  </si>
  <si>
    <t>教育出版</t>
    <rPh sb="0" eb="2">
      <t>キョウイク</t>
    </rPh>
    <rPh sb="2" eb="4">
      <t>シュッパン</t>
    </rPh>
    <phoneticPr fontId="1"/>
  </si>
  <si>
    <t>日本文教出版</t>
    <rPh sb="0" eb="2">
      <t>ニホン</t>
    </rPh>
    <rPh sb="2" eb="4">
      <t>ブンキョウ</t>
    </rPh>
    <rPh sb="4" eb="6">
      <t>シュッパン</t>
    </rPh>
    <phoneticPr fontId="1"/>
  </si>
  <si>
    <t>育鵬社</t>
    <rPh sb="0" eb="1">
      <t>イク</t>
    </rPh>
    <rPh sb="1" eb="2">
      <t>ホウ</t>
    </rPh>
    <rPh sb="2" eb="3">
      <t>シャ</t>
    </rPh>
    <phoneticPr fontId="1"/>
  </si>
  <si>
    <t>山川出版社</t>
    <rPh sb="0" eb="2">
      <t>ヤマカワ</t>
    </rPh>
    <rPh sb="2" eb="5">
      <t>シュッパンシャ</t>
    </rPh>
    <phoneticPr fontId="1"/>
  </si>
  <si>
    <t>プレ１</t>
  </si>
  <si>
    <t>プレ２</t>
  </si>
  <si>
    <t>啓林館</t>
    <rPh sb="0" eb="3">
      <t>ケイリンカン</t>
    </rPh>
    <phoneticPr fontId="1"/>
  </si>
  <si>
    <t>東京書籍</t>
    <rPh sb="0" eb="2">
      <t>トウキョウ</t>
    </rPh>
    <rPh sb="2" eb="4">
      <t>ショセキ</t>
    </rPh>
    <phoneticPr fontId="1"/>
  </si>
  <si>
    <t>学校図書</t>
    <rPh sb="0" eb="2">
      <t>ガッコウ</t>
    </rPh>
    <rPh sb="2" eb="4">
      <t>トショ</t>
    </rPh>
    <phoneticPr fontId="1"/>
  </si>
  <si>
    <t>大日本図書</t>
    <rPh sb="0" eb="3">
      <t>ダイニホン</t>
    </rPh>
    <rPh sb="3" eb="5">
      <t>トショ</t>
    </rPh>
    <phoneticPr fontId="1"/>
  </si>
  <si>
    <t>数研出版</t>
    <rPh sb="0" eb="4">
      <t>スウケンシュッパン</t>
    </rPh>
    <phoneticPr fontId="1"/>
  </si>
  <si>
    <t>啓林館(生物先修)</t>
    <rPh sb="0" eb="2">
      <t>ケイリン</t>
    </rPh>
    <rPh sb="2" eb="3">
      <t>カン</t>
    </rPh>
    <rPh sb="4" eb="6">
      <t>セイブツ</t>
    </rPh>
    <rPh sb="6" eb="8">
      <t>サキシュウ</t>
    </rPh>
    <phoneticPr fontId="1"/>
  </si>
  <si>
    <t>啓林館(化学先修)</t>
    <rPh sb="0" eb="2">
      <t>ケイリン</t>
    </rPh>
    <rPh sb="2" eb="3">
      <t>カン</t>
    </rPh>
    <rPh sb="4" eb="6">
      <t>カガク</t>
    </rPh>
    <rPh sb="6" eb="8">
      <t>サキシュウ</t>
    </rPh>
    <phoneticPr fontId="1"/>
  </si>
  <si>
    <t>教育出版(生物先修)</t>
    <rPh sb="0" eb="2">
      <t>キョウイク</t>
    </rPh>
    <rPh sb="2" eb="4">
      <t>シュッパン</t>
    </rPh>
    <rPh sb="5" eb="7">
      <t>セイブツ</t>
    </rPh>
    <rPh sb="7" eb="8">
      <t>セン</t>
    </rPh>
    <rPh sb="8" eb="9">
      <t>シュウ</t>
    </rPh>
    <phoneticPr fontId="1"/>
  </si>
  <si>
    <t>教育出版(化学先修)</t>
    <rPh sb="0" eb="2">
      <t>キョウイク</t>
    </rPh>
    <rPh sb="2" eb="4">
      <t>シュッパン</t>
    </rPh>
    <rPh sb="5" eb="7">
      <t>カガク</t>
    </rPh>
    <rPh sb="7" eb="8">
      <t>セン</t>
    </rPh>
    <rPh sb="8" eb="9">
      <t>シュウ</t>
    </rPh>
    <phoneticPr fontId="1"/>
  </si>
  <si>
    <t>※社会はパイ型のみです</t>
    <rPh sb="1" eb="3">
      <t>シャカイ</t>
    </rPh>
    <rPh sb="6" eb="7">
      <t>ガタ</t>
    </rPh>
    <phoneticPr fontId="3"/>
  </si>
  <si>
    <t>※OKを消すと，⑴～⑷で設定した使用順に戻ります</t>
    <rPh sb="4" eb="5">
      <t>ケ</t>
    </rPh>
    <rPh sb="12" eb="14">
      <t>セッテイ</t>
    </rPh>
    <rPh sb="16" eb="18">
      <t>シヨウ</t>
    </rPh>
    <rPh sb="18" eb="19">
      <t>ジュン</t>
    </rPh>
    <rPh sb="20" eb="21">
      <t>モド</t>
    </rPh>
    <phoneticPr fontId="2"/>
  </si>
  <si>
    <t>※1～4教科で実施の場合は，1から順番に選択し，</t>
    <rPh sb="4" eb="6">
      <t>キョウカ</t>
    </rPh>
    <rPh sb="7" eb="9">
      <t>ジッシ</t>
    </rPh>
    <rPh sb="10" eb="12">
      <t>バアイ</t>
    </rPh>
    <rPh sb="17" eb="19">
      <t>ジュンバン</t>
    </rPh>
    <rPh sb="20" eb="22">
      <t>センタク</t>
    </rPh>
    <phoneticPr fontId="3"/>
  </si>
  <si>
    <t>【基礎ドリル】</t>
    <rPh sb="1" eb="3">
      <t>キソ</t>
    </rPh>
    <phoneticPr fontId="1"/>
  </si>
  <si>
    <t>　設定に基づき，自動で決定されます</t>
    <rPh sb="1" eb="3">
      <t>セッテイ</t>
    </rPh>
    <rPh sb="4" eb="5">
      <t>モト</t>
    </rPh>
    <rPh sb="8" eb="10">
      <t>ジドウ</t>
    </rPh>
    <rPh sb="11" eb="13">
      <t>ケッテイ</t>
    </rPh>
    <phoneticPr fontId="2"/>
  </si>
  <si>
    <t>※プルダウンから選択してください（同じ回を入力するとセルの表示が変わります）</t>
    <rPh sb="8" eb="10">
      <t>センタク</t>
    </rPh>
    <rPh sb="17" eb="18">
      <t>オナ</t>
    </rPh>
    <rPh sb="19" eb="20">
      <t>カイ</t>
    </rPh>
    <rPh sb="21" eb="23">
      <t>ニュウリョク</t>
    </rPh>
    <rPh sb="29" eb="31">
      <t>ヒョウジ</t>
    </rPh>
    <rPh sb="32" eb="33">
      <t>カ</t>
    </rPh>
    <phoneticPr fontId="3"/>
  </si>
  <si>
    <t>　余った欄は空欄にしておいてください</t>
    <rPh sb="1" eb="2">
      <t>アマ</t>
    </rPh>
    <rPh sb="4" eb="5">
      <t>ラン</t>
    </rPh>
    <rPh sb="6" eb="8">
      <t>クウラン</t>
    </rPh>
    <phoneticPr fontId="3"/>
  </si>
  <si>
    <t>　教科順を選択してください</t>
    <rPh sb="1" eb="3">
      <t>キョウカ</t>
    </rPh>
    <rPh sb="3" eb="4">
      <t>ジュン</t>
    </rPh>
    <rPh sb="5" eb="7">
      <t>センタク</t>
    </rPh>
    <phoneticPr fontId="3"/>
  </si>
  <si>
    <t>　入力していけば，右側のカレンダーが自動で更新されます</t>
    <rPh sb="1" eb="3">
      <t>ニュウリョク</t>
    </rPh>
    <rPh sb="9" eb="11">
      <t>ミギガワ</t>
    </rPh>
    <rPh sb="18" eb="20">
      <t>ジドウ</t>
    </rPh>
    <rPh sb="21" eb="23">
      <t>コウシン</t>
    </rPh>
    <phoneticPr fontId="3"/>
  </si>
  <si>
    <t>I can ～.などの文</t>
  </si>
  <si>
    <t>be動詞 is / 代名詞 he，she</t>
  </si>
  <si>
    <t>名詞の複数形 / How many ～?の文</t>
  </si>
  <si>
    <t>Who is ～? / Where ～?の文</t>
  </si>
  <si>
    <t>What time ～? / What music ～?の文</t>
  </si>
  <si>
    <t>命令文Play ～. / Let's ～. / Don't ～.などの文</t>
  </si>
  <si>
    <t>三人称単数現在 Tom plays ～.などの文</t>
  </si>
  <si>
    <t>代名詞のまとめ / Whose ～?の文</t>
  </si>
  <si>
    <t>When ～? / How ～? /Which ～?の文</t>
  </si>
  <si>
    <t>現在進行形 I am playing ～.などの文</t>
  </si>
  <si>
    <t>開隆堂</t>
    <rPh sb="0" eb="2">
      <t>カイリュウ</t>
    </rPh>
    <rPh sb="2" eb="3">
      <t>ドウ</t>
    </rPh>
    <phoneticPr fontId="1"/>
  </si>
  <si>
    <t>三省堂</t>
    <rPh sb="0" eb="3">
      <t>サンセイドウ</t>
    </rPh>
    <phoneticPr fontId="1"/>
  </si>
  <si>
    <t>光村図書</t>
    <rPh sb="0" eb="2">
      <t>ミツムラ</t>
    </rPh>
    <rPh sb="2" eb="4">
      <t>トショ</t>
    </rPh>
    <phoneticPr fontId="1"/>
  </si>
  <si>
    <t>アルファベット　大文字</t>
    <rPh sb="8" eb="11">
      <t>オオモジ</t>
    </rPh>
    <phoneticPr fontId="4"/>
  </si>
  <si>
    <t>アルファベット　小文字</t>
    <rPh sb="8" eb="11">
      <t>コモジ</t>
    </rPh>
    <phoneticPr fontId="4"/>
  </si>
  <si>
    <t>アルファベット　大文字・小文字 形のちがい</t>
    <rPh sb="8" eb="11">
      <t>オオモジ</t>
    </rPh>
    <rPh sb="12" eb="15">
      <t>コモジ</t>
    </rPh>
    <rPh sb="16" eb="17">
      <t>カタチ</t>
    </rPh>
    <phoneticPr fontId="4"/>
  </si>
  <si>
    <t>アルファベット　ローマ字(ヘボン式)</t>
    <rPh sb="11" eb="12">
      <t>ジ</t>
    </rPh>
    <rPh sb="16" eb="17">
      <t>シキ</t>
    </rPh>
    <phoneticPr fontId="4"/>
  </si>
  <si>
    <t>be動詞 am，are</t>
    <rPh sb="2" eb="4">
      <t>ドウシ</t>
    </rPh>
    <phoneticPr fontId="4"/>
  </si>
  <si>
    <t>一般動詞 I like ～.などの文</t>
    <rPh sb="0" eb="2">
      <t>イッパン</t>
    </rPh>
    <rPh sb="2" eb="4">
      <t>ドウシ</t>
    </rPh>
    <rPh sb="17" eb="18">
      <t>ブン</t>
    </rPh>
    <phoneticPr fontId="4"/>
  </si>
  <si>
    <t>一般動詞 Do you ～? / I don't ～.などの文</t>
    <rPh sb="0" eb="2">
      <t>イッパン</t>
    </rPh>
    <rPh sb="2" eb="4">
      <t>ドウシ</t>
    </rPh>
    <rPh sb="30" eb="31">
      <t>ブン</t>
    </rPh>
    <phoneticPr fontId="4"/>
  </si>
  <si>
    <t>What do you ～?の文</t>
    <rPh sb="15" eb="16">
      <t>ブン</t>
    </rPh>
    <phoneticPr fontId="4"/>
  </si>
  <si>
    <t>過去の文 We played ～. / Did you ～? /I went  ～.などの文</t>
    <rPh sb="0" eb="2">
      <t>カコ</t>
    </rPh>
    <rPh sb="3" eb="4">
      <t>ブン</t>
    </rPh>
    <rPh sb="45" eb="46">
      <t>ブン</t>
    </rPh>
    <phoneticPr fontId="4"/>
  </si>
  <si>
    <t>あいさつと会話表現（小学校範囲）</t>
    <rPh sb="5" eb="7">
      <t>カイワ</t>
    </rPh>
    <rPh sb="7" eb="9">
      <t>ヒョウゲン</t>
    </rPh>
    <rPh sb="10" eb="13">
      <t>ショウガッコウ</t>
    </rPh>
    <rPh sb="13" eb="15">
      <t>ハンイ</t>
    </rPh>
    <phoneticPr fontId="4"/>
  </si>
  <si>
    <t>曜日と数字（小学校範囲）</t>
    <rPh sb="0" eb="2">
      <t>ヨウビ</t>
    </rPh>
    <phoneticPr fontId="4"/>
  </si>
  <si>
    <t>月の名前（小学校範囲）</t>
    <rPh sb="0" eb="1">
      <t>ツキ</t>
    </rPh>
    <rPh sb="2" eb="4">
      <t>ナマエ</t>
    </rPh>
    <phoneticPr fontId="4"/>
  </si>
  <si>
    <t>身のまわりの英語（小学校範囲）</t>
    <rPh sb="0" eb="1">
      <t>ミ</t>
    </rPh>
    <rPh sb="6" eb="8">
      <t>エイゴ</t>
    </rPh>
    <phoneticPr fontId="4"/>
  </si>
  <si>
    <t>【基礎ドリル１年】　学習スケジュール作成ツール</t>
    <rPh sb="1" eb="3">
      <t>キソ</t>
    </rPh>
    <rPh sb="7" eb="8">
      <t>ネン</t>
    </rPh>
    <rPh sb="10" eb="12">
      <t>ガクシュウ</t>
    </rPh>
    <rPh sb="18" eb="20">
      <t>サクセイ</t>
    </rPh>
    <phoneticPr fontId="3"/>
  </si>
  <si>
    <t>【基礎ドリル１年】　学習スケジュール作成ツール</t>
    <rPh sb="1" eb="3">
      <t>キソ</t>
    </rPh>
    <rPh sb="7" eb="8">
      <t>ネン</t>
    </rPh>
    <phoneticPr fontId="3"/>
  </si>
  <si>
    <t>国民の祝日</t>
    <phoneticPr fontId="2"/>
  </si>
  <si>
    <t>pw:r4kiso</t>
    <phoneticPr fontId="3"/>
  </si>
  <si>
    <t>https://www8.cao.go.jp/chosei/shukujitsu/gaiyou.html</t>
    <phoneticPr fontId="2"/>
  </si>
  <si>
    <t>祝日</t>
    <rPh sb="0" eb="2">
      <t>シュクジツ</t>
    </rPh>
    <phoneticPr fontId="2"/>
  </si>
  <si>
    <t>こどもの日</t>
    <phoneticPr fontId="2"/>
  </si>
  <si>
    <t>be動詞の過去形／過去進行形</t>
    <rPh sb="2" eb="4">
      <t>ドウシ</t>
    </rPh>
    <rPh sb="9" eb="11">
      <t>カコ</t>
    </rPh>
    <rPh sb="11" eb="13">
      <t>シンコウ</t>
    </rPh>
    <rPh sb="13" eb="14">
      <t>ケイ</t>
    </rPh>
    <phoneticPr fontId="4"/>
  </si>
  <si>
    <t>人々の生活と環境①</t>
    <rPh sb="0" eb="2">
      <t>ヒトビト</t>
    </rPh>
    <rPh sb="3" eb="5">
      <t>セイカツ</t>
    </rPh>
    <rPh sb="6" eb="8">
      <t>カンキョウ</t>
    </rPh>
    <phoneticPr fontId="6"/>
  </si>
  <si>
    <t>人々の生活と環境②</t>
    <rPh sb="0" eb="2">
      <t>ヒトビト</t>
    </rPh>
    <rPh sb="3" eb="5">
      <t>セイカツ</t>
    </rPh>
    <rPh sb="6" eb="8">
      <t>カンキョウ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</si>
</sst>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m/d;@"/>
    <numFmt numFmtId="177" formatCode="General&quot;回め&quot;"/>
    <numFmt numFmtId="178" formatCode="&quot;第&quot;General&quot;回&quot;"/>
    <numFmt numFmtId="179" formatCode="aaa\&amp;&quot;曜&quot;&quot;日&quot;"/>
    <numFmt numFmtId="180" formatCode="aaa"/>
    <numFmt numFmtId="181" formatCode="aaaa"/>
  </numFmts>
  <fonts count="20" x14ac:knownFonts="1">
    <font>
      <sz val="10"/>
      <color theme="1"/>
      <name val="Meiryo UI"/>
      <family val="2"/>
      <charset val="128"/>
    </font>
    <font>
      <sz val="10"/>
      <color theme="1"/>
      <name val="Meiryo UI"/>
      <family val="2"/>
      <charset val="128"/>
    </font>
    <font>
      <sz val="6"/>
      <name val="Meiryo UI"/>
      <family val="2"/>
      <charset val="128"/>
    </font>
    <font>
      <sz val="6"/>
      <name val="游ゴシック"/>
      <family val="2"/>
      <charset val="128"/>
      <scheme val="minor"/>
    </font>
    <font>
      <sz val="11"/>
      <color theme="1"/>
      <name val="游ゴシック"/>
      <family val="2"/>
      <charset val="128"/>
      <scheme val="minor"/>
    </font>
    <font>
      <u/>
      <sz val="10"/>
      <color theme="1"/>
      <name val="Meiryo UI"/>
      <family val="3"/>
      <charset val="128"/>
    </font>
    <font>
      <sz val="10"/>
      <color theme="1"/>
      <name val="Meiryo UI"/>
      <family val="3"/>
      <charset val="128"/>
    </font>
    <font>
      <sz val="10"/>
      <name val="Meiryo UI"/>
      <family val="3"/>
      <charset val="128"/>
    </font>
    <font>
      <sz val="10"/>
      <color rgb="FFFF0000"/>
      <name val="Meiryo UI"/>
      <family val="3"/>
      <charset val="128"/>
    </font>
    <font>
      <u/>
      <sz val="14"/>
      <color theme="1"/>
      <name val="Meiryo UI"/>
      <family val="3"/>
      <charset val="128"/>
    </font>
    <font>
      <sz val="10"/>
      <color theme="0" tint="-0.249977111117893"/>
      <name val="Meiryo UI"/>
      <family val="3"/>
      <charset val="128"/>
    </font>
    <font>
      <sz val="10"/>
      <color theme="0"/>
      <name val="Meiryo UI"/>
      <family val="3"/>
      <charset val="128"/>
    </font>
    <font>
      <u/>
      <sz val="10"/>
      <color rgb="FFFF0000"/>
      <name val="Meiryo UI"/>
      <family val="3"/>
      <charset val="128"/>
    </font>
    <font>
      <sz val="10"/>
      <color theme="2" tint="-0.249977111117893"/>
      <name val="Meiryo UI"/>
      <family val="3"/>
      <charset val="128"/>
    </font>
    <font>
      <sz val="8"/>
      <color theme="1"/>
      <name val="Meiryo UI"/>
      <family val="3"/>
      <charset val="128"/>
    </font>
    <font>
      <sz val="16"/>
      <color theme="1"/>
      <name val="Meiryo UI"/>
      <family val="3"/>
      <charset val="128"/>
    </font>
    <font>
      <sz val="18"/>
      <color theme="1"/>
      <name val="Meiryo UI"/>
      <family val="3"/>
      <charset val="128"/>
    </font>
    <font>
      <sz val="6"/>
      <color theme="1"/>
      <name val="Meiryo UI"/>
      <family val="3"/>
      <charset val="128"/>
    </font>
    <font>
      <sz val="10"/>
      <color rgb="FFFF0000"/>
      <name val="Meiryo UI"/>
      <family val="2"/>
      <charset val="128"/>
    </font>
    <font>
      <u/>
      <sz val="10"/>
      <color theme="10"/>
      <name val="Meiryo UI"/>
      <family val="2"/>
      <charset val="128"/>
    </font>
  </fonts>
  <fills count="12">
    <fill>
      <patternFill patternType="none"/>
    </fill>
    <fill>
      <patternFill patternType="gray125"/>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auto="1"/>
        <bgColor theme="8" tint="0.59996337778862885"/>
      </patternFill>
    </fill>
    <fill>
      <patternFill patternType="solid">
        <fgColor auto="1"/>
        <bgColor indexed="64"/>
      </patternFill>
    </fill>
    <fill>
      <patternFill patternType="solid">
        <fgColor theme="6" tint="0.59999389629810485"/>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top/>
      <bottom style="thin">
        <color theme="0" tint="-0.14993743705557422"/>
      </bottom>
      <diagonal/>
    </border>
    <border>
      <left/>
      <right style="thin">
        <color theme="0" tint="-0.14996795556505021"/>
      </right>
      <top/>
      <bottom style="thin">
        <color theme="0" tint="-0.14993743705557422"/>
      </bottom>
      <diagonal/>
    </border>
    <border>
      <left/>
      <right style="thin">
        <color theme="0" tint="-0.14996795556505021"/>
      </right>
      <top/>
      <bottom style="thin">
        <color theme="0" tint="-0.14996795556505021"/>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74">
    <xf numFmtId="0" fontId="0" fillId="0" borderId="0" xfId="0">
      <alignment vertical="center"/>
    </xf>
    <xf numFmtId="0" fontId="5" fillId="0" borderId="0" xfId="0" applyFont="1">
      <alignment vertical="center"/>
    </xf>
    <xf numFmtId="0" fontId="6" fillId="0" borderId="0" xfId="0" applyFont="1">
      <alignment vertical="center"/>
    </xf>
    <xf numFmtId="0" fontId="6" fillId="0" borderId="1" xfId="0" applyFont="1" applyBorder="1">
      <alignment vertical="center"/>
    </xf>
    <xf numFmtId="0" fontId="7" fillId="0" borderId="1" xfId="0" applyFont="1" applyBorder="1" applyAlignment="1">
      <alignment horizontal="center" vertical="center" shrinkToFit="1"/>
    </xf>
    <xf numFmtId="0" fontId="8" fillId="0" borderId="1" xfId="0" applyFont="1" applyBorder="1" applyAlignment="1">
      <alignment vertical="center" shrinkToFit="1"/>
    </xf>
    <xf numFmtId="0" fontId="6" fillId="0" borderId="1" xfId="0" applyFont="1" applyBorder="1" applyAlignment="1">
      <alignment vertical="center" shrinkToFit="1"/>
    </xf>
    <xf numFmtId="176" fontId="0" fillId="0" borderId="0" xfId="0" applyNumberFormat="1">
      <alignment vertical="center"/>
    </xf>
    <xf numFmtId="177" fontId="6" fillId="0" borderId="9" xfId="1" applyNumberFormat="1" applyFont="1" applyBorder="1" applyAlignment="1" applyProtection="1">
      <alignment horizontal="center" vertical="center"/>
    </xf>
    <xf numFmtId="178" fontId="6" fillId="0" borderId="10" xfId="1" applyNumberFormat="1" applyFont="1" applyBorder="1" applyAlignment="1" applyProtection="1">
      <alignment horizontal="center" vertical="center"/>
    </xf>
    <xf numFmtId="0" fontId="6" fillId="0" borderId="11" xfId="1" applyFont="1" applyBorder="1" applyAlignment="1" applyProtection="1">
      <alignment horizontal="center" vertical="center"/>
    </xf>
    <xf numFmtId="0" fontId="6" fillId="0" borderId="12" xfId="1" applyFont="1" applyBorder="1" applyAlignment="1" applyProtection="1">
      <alignment horizontal="center" vertical="center"/>
    </xf>
    <xf numFmtId="177" fontId="6" fillId="0" borderId="13" xfId="1" applyNumberFormat="1" applyFont="1" applyBorder="1" applyAlignment="1" applyProtection="1">
      <alignment horizontal="center" vertical="center"/>
    </xf>
    <xf numFmtId="178" fontId="6" fillId="0" borderId="14" xfId="1" applyNumberFormat="1" applyFont="1" applyBorder="1" applyAlignment="1" applyProtection="1">
      <alignment horizontal="center" vertical="center"/>
    </xf>
    <xf numFmtId="0" fontId="6" fillId="0" borderId="15" xfId="1" applyFont="1" applyBorder="1" applyAlignment="1" applyProtection="1">
      <alignment horizontal="center" vertical="center"/>
    </xf>
    <xf numFmtId="0" fontId="6" fillId="0" borderId="16" xfId="1" applyFont="1" applyBorder="1" applyAlignment="1" applyProtection="1">
      <alignment horizontal="center" vertical="center"/>
    </xf>
    <xf numFmtId="177" fontId="6" fillId="0" borderId="17" xfId="1" applyNumberFormat="1" applyFont="1" applyBorder="1" applyAlignment="1" applyProtection="1">
      <alignment horizontal="center" vertical="center"/>
    </xf>
    <xf numFmtId="178" fontId="6" fillId="0" borderId="18" xfId="1" applyNumberFormat="1" applyFont="1" applyBorder="1" applyAlignment="1" applyProtection="1">
      <alignment horizontal="center" vertical="center"/>
    </xf>
    <xf numFmtId="0" fontId="6" fillId="0" borderId="19" xfId="1" applyFont="1" applyBorder="1" applyAlignment="1" applyProtection="1">
      <alignment horizontal="center" vertical="center"/>
    </xf>
    <xf numFmtId="0" fontId="6" fillId="0" borderId="20" xfId="1" applyFont="1" applyBorder="1" applyAlignment="1" applyProtection="1">
      <alignment horizontal="center" vertical="center"/>
    </xf>
    <xf numFmtId="0" fontId="11" fillId="6" borderId="0" xfId="1" applyFont="1" applyFill="1" applyProtection="1">
      <alignment vertical="center"/>
    </xf>
    <xf numFmtId="0" fontId="6" fillId="0" borderId="0" xfId="1" applyFont="1" applyProtection="1">
      <alignment vertical="center"/>
    </xf>
    <xf numFmtId="0" fontId="13" fillId="0" borderId="21" xfId="1" applyFont="1" applyBorder="1" applyAlignment="1" applyProtection="1">
      <alignment horizontal="center" vertical="center"/>
    </xf>
    <xf numFmtId="0" fontId="13" fillId="0" borderId="22" xfId="1" applyFont="1" applyBorder="1" applyAlignment="1" applyProtection="1">
      <alignment horizontal="center" vertical="center"/>
    </xf>
    <xf numFmtId="0" fontId="13" fillId="0" borderId="23" xfId="1" applyFont="1" applyBorder="1" applyAlignment="1" applyProtection="1">
      <alignment horizontal="center" vertical="center"/>
    </xf>
    <xf numFmtId="0" fontId="13" fillId="0" borderId="0" xfId="1" applyFont="1" applyBorder="1" applyAlignment="1" applyProtection="1">
      <alignment horizontal="center" vertical="center"/>
    </xf>
    <xf numFmtId="0" fontId="13" fillId="0" borderId="24" xfId="1" applyFont="1" applyBorder="1" applyAlignment="1" applyProtection="1">
      <alignment horizontal="center" vertical="center"/>
    </xf>
    <xf numFmtId="0" fontId="13" fillId="0" borderId="25" xfId="1" applyFont="1" applyBorder="1" applyAlignment="1" applyProtection="1">
      <alignment horizontal="center" vertical="center"/>
    </xf>
    <xf numFmtId="178" fontId="6" fillId="0" borderId="26" xfId="1" applyNumberFormat="1" applyFont="1" applyBorder="1" applyAlignment="1" applyProtection="1">
      <alignment horizontal="center" vertical="center"/>
      <protection locked="0"/>
    </xf>
    <xf numFmtId="178" fontId="6" fillId="0" borderId="11" xfId="1" applyNumberFormat="1" applyFont="1" applyBorder="1" applyAlignment="1" applyProtection="1">
      <alignment horizontal="center" vertical="center"/>
      <protection locked="0"/>
    </xf>
    <xf numFmtId="178" fontId="6" fillId="0" borderId="12" xfId="1" applyNumberFormat="1" applyFont="1" applyBorder="1" applyAlignment="1" applyProtection="1">
      <alignment horizontal="center" vertical="center"/>
      <protection locked="0"/>
    </xf>
    <xf numFmtId="177" fontId="13" fillId="0" borderId="24" xfId="1" applyNumberFormat="1" applyFont="1" applyBorder="1" applyAlignment="1" applyProtection="1">
      <alignment horizontal="center" vertical="center"/>
    </xf>
    <xf numFmtId="0" fontId="13" fillId="0" borderId="0" xfId="1" applyNumberFormat="1" applyFont="1" applyBorder="1" applyAlignment="1" applyProtection="1">
      <alignment horizontal="center" vertical="center"/>
    </xf>
    <xf numFmtId="0" fontId="13" fillId="0" borderId="25" xfId="1" applyNumberFormat="1" applyFont="1" applyBorder="1" applyAlignment="1" applyProtection="1">
      <alignment horizontal="center" vertical="center"/>
    </xf>
    <xf numFmtId="0" fontId="13" fillId="0" borderId="24" xfId="1" applyNumberFormat="1" applyFont="1" applyBorder="1" applyAlignment="1" applyProtection="1">
      <alignment horizontal="center" vertical="center"/>
    </xf>
    <xf numFmtId="0" fontId="10" fillId="0" borderId="0" xfId="1" applyFont="1" applyBorder="1" applyProtection="1">
      <alignment vertical="center"/>
    </xf>
    <xf numFmtId="0" fontId="10" fillId="0" borderId="25" xfId="1" applyFont="1" applyBorder="1" applyProtection="1">
      <alignment vertical="center"/>
    </xf>
    <xf numFmtId="178" fontId="6" fillId="0" borderId="27" xfId="1" applyNumberFormat="1" applyFont="1" applyBorder="1" applyAlignment="1" applyProtection="1">
      <alignment horizontal="center" vertical="center"/>
      <protection locked="0"/>
    </xf>
    <xf numFmtId="178" fontId="6" fillId="0" borderId="15" xfId="1" applyNumberFormat="1" applyFont="1" applyBorder="1" applyAlignment="1" applyProtection="1">
      <alignment horizontal="center" vertical="center"/>
      <protection locked="0"/>
    </xf>
    <xf numFmtId="178" fontId="6" fillId="0" borderId="16" xfId="1" applyNumberFormat="1" applyFont="1" applyBorder="1" applyAlignment="1" applyProtection="1">
      <alignment horizontal="center" vertical="center"/>
      <protection locked="0"/>
    </xf>
    <xf numFmtId="178" fontId="6" fillId="0" borderId="28" xfId="1" applyNumberFormat="1" applyFont="1" applyBorder="1" applyAlignment="1" applyProtection="1">
      <alignment horizontal="center" vertical="center"/>
      <protection locked="0"/>
    </xf>
    <xf numFmtId="178" fontId="6" fillId="0" borderId="19" xfId="1" applyNumberFormat="1" applyFont="1" applyBorder="1" applyAlignment="1" applyProtection="1">
      <alignment horizontal="center" vertical="center"/>
      <protection locked="0"/>
    </xf>
    <xf numFmtId="178" fontId="6" fillId="0" borderId="20" xfId="1" applyNumberFormat="1" applyFont="1" applyBorder="1" applyAlignment="1" applyProtection="1">
      <alignment horizontal="center" vertical="center"/>
      <protection locked="0"/>
    </xf>
    <xf numFmtId="177" fontId="13" fillId="0" borderId="29" xfId="1" applyNumberFormat="1" applyFont="1" applyBorder="1" applyAlignment="1" applyProtection="1">
      <alignment horizontal="center" vertical="center"/>
    </xf>
    <xf numFmtId="0" fontId="13" fillId="0" borderId="30" xfId="1" applyNumberFormat="1" applyFont="1" applyBorder="1" applyAlignment="1" applyProtection="1">
      <alignment horizontal="center" vertical="center"/>
    </xf>
    <xf numFmtId="0" fontId="13" fillId="0" borderId="31" xfId="1" applyNumberFormat="1" applyFont="1" applyBorder="1" applyAlignment="1" applyProtection="1">
      <alignment horizontal="center" vertical="center"/>
    </xf>
    <xf numFmtId="0" fontId="13" fillId="0" borderId="32" xfId="1" applyNumberFormat="1" applyFont="1" applyBorder="1" applyAlignment="1" applyProtection="1">
      <alignment horizontal="center" vertical="center"/>
    </xf>
    <xf numFmtId="0" fontId="13" fillId="0" borderId="29" xfId="1" applyNumberFormat="1" applyFont="1" applyBorder="1" applyAlignment="1" applyProtection="1">
      <alignment horizontal="center" vertical="center"/>
    </xf>
    <xf numFmtId="0" fontId="10" fillId="0" borderId="30" xfId="1" applyFont="1" applyBorder="1" applyProtection="1">
      <alignment vertical="center"/>
    </xf>
    <xf numFmtId="0" fontId="10" fillId="0" borderId="33" xfId="1" applyFont="1" applyBorder="1" applyProtection="1">
      <alignment vertical="center"/>
    </xf>
    <xf numFmtId="0" fontId="6" fillId="0" borderId="0" xfId="1" applyFont="1">
      <alignment vertical="center"/>
    </xf>
    <xf numFmtId="0" fontId="6" fillId="0" borderId="0" xfId="1" applyFont="1" applyAlignment="1">
      <alignment horizontal="center" vertical="center"/>
    </xf>
    <xf numFmtId="0" fontId="6" fillId="0" borderId="0" xfId="1" applyFont="1" applyAlignment="1">
      <alignment vertical="center" shrinkToFit="1"/>
    </xf>
    <xf numFmtId="0" fontId="6" fillId="0" borderId="1" xfId="1" applyFont="1" applyBorder="1" applyAlignment="1">
      <alignment horizontal="center" vertical="center"/>
    </xf>
    <xf numFmtId="0" fontId="6" fillId="0" borderId="1" xfId="1" applyFont="1" applyBorder="1">
      <alignment vertical="center"/>
    </xf>
    <xf numFmtId="0" fontId="10" fillId="0" borderId="0" xfId="1" applyFont="1">
      <alignment vertical="center"/>
    </xf>
    <xf numFmtId="0" fontId="10" fillId="0" borderId="0" xfId="1" applyFont="1" applyAlignment="1">
      <alignment vertical="center" shrinkToFit="1"/>
    </xf>
    <xf numFmtId="0" fontId="6" fillId="4" borderId="1" xfId="1" applyFont="1" applyFill="1" applyBorder="1" applyAlignment="1">
      <alignment horizontal="center" vertical="center"/>
    </xf>
    <xf numFmtId="0" fontId="6" fillId="0" borderId="0" xfId="1" applyFont="1" applyAlignment="1">
      <alignment horizontal="right" vertical="center"/>
    </xf>
    <xf numFmtId="0" fontId="6" fillId="0" borderId="0" xfId="1" applyFont="1" applyAlignment="1">
      <alignment horizontal="left" vertical="center" shrinkToFit="1"/>
    </xf>
    <xf numFmtId="0" fontId="6" fillId="0" borderId="0" xfId="1" applyFont="1" applyAlignment="1">
      <alignment horizontal="left" vertical="center"/>
    </xf>
    <xf numFmtId="0" fontId="7" fillId="4" borderId="1" xfId="1" applyFont="1" applyFill="1" applyBorder="1" applyAlignment="1">
      <alignment horizontal="center" vertical="center" shrinkToFit="1"/>
    </xf>
    <xf numFmtId="0" fontId="7" fillId="2" borderId="1" xfId="1" applyFont="1" applyFill="1" applyBorder="1" applyAlignment="1">
      <alignment horizontal="center" vertical="center" shrinkToFit="1"/>
    </xf>
    <xf numFmtId="0" fontId="7" fillId="2" borderId="1" xfId="1" applyFont="1" applyFill="1" applyBorder="1" applyAlignment="1">
      <alignment vertical="center" shrinkToFit="1"/>
    </xf>
    <xf numFmtId="0" fontId="7" fillId="3" borderId="1" xfId="1" applyFont="1" applyFill="1" applyBorder="1" applyAlignment="1">
      <alignment horizontal="center" vertical="center" shrinkToFit="1"/>
    </xf>
    <xf numFmtId="0" fontId="7" fillId="0" borderId="1" xfId="1" applyFont="1" applyBorder="1" applyAlignment="1">
      <alignment horizontal="center" vertical="center" shrinkToFit="1"/>
    </xf>
    <xf numFmtId="0" fontId="7" fillId="0" borderId="1" xfId="1" applyFont="1" applyBorder="1" applyAlignment="1">
      <alignment vertical="center" shrinkToFit="1"/>
    </xf>
    <xf numFmtId="0" fontId="7" fillId="0" borderId="0" xfId="1" applyFont="1" applyBorder="1" applyAlignment="1">
      <alignment horizontal="center" vertical="center" shrinkToFit="1"/>
    </xf>
    <xf numFmtId="0" fontId="7" fillId="0" borderId="1" xfId="1" applyFont="1" applyFill="1" applyBorder="1" applyAlignment="1">
      <alignment horizontal="center" vertical="center" shrinkToFit="1"/>
    </xf>
    <xf numFmtId="0" fontId="6" fillId="8" borderId="1" xfId="1" applyFont="1" applyFill="1" applyBorder="1">
      <alignment vertical="center"/>
    </xf>
    <xf numFmtId="0" fontId="6" fillId="9" borderId="0" xfId="1" applyFont="1" applyFill="1">
      <alignment vertical="center"/>
    </xf>
    <xf numFmtId="0" fontId="7" fillId="9" borderId="1" xfId="1" applyFont="1" applyFill="1" applyBorder="1" applyAlignment="1">
      <alignment horizontal="center" vertical="center" shrinkToFit="1"/>
    </xf>
    <xf numFmtId="0" fontId="14" fillId="0" borderId="1" xfId="1" applyFont="1" applyBorder="1">
      <alignment vertical="center"/>
    </xf>
    <xf numFmtId="0" fontId="7" fillId="10" borderId="1" xfId="1" applyFont="1" applyFill="1" applyBorder="1" applyAlignment="1">
      <alignment horizontal="center" vertical="center" shrinkToFit="1"/>
    </xf>
    <xf numFmtId="0" fontId="6" fillId="9" borderId="1" xfId="1" applyFont="1" applyFill="1" applyBorder="1">
      <alignment vertical="center"/>
    </xf>
    <xf numFmtId="0" fontId="7" fillId="2" borderId="34" xfId="1" applyFont="1" applyFill="1" applyBorder="1" applyAlignment="1">
      <alignment horizontal="center" vertical="center" shrinkToFit="1"/>
    </xf>
    <xf numFmtId="0" fontId="7" fillId="2" borderId="15" xfId="1" applyFont="1" applyFill="1" applyBorder="1" applyAlignment="1">
      <alignment horizontal="center" vertical="center" shrinkToFit="1"/>
    </xf>
    <xf numFmtId="0" fontId="7" fillId="2" borderId="35" xfId="1" applyFont="1" applyFill="1" applyBorder="1" applyAlignment="1">
      <alignment horizontal="center" vertical="center" shrinkToFit="1"/>
    </xf>
    <xf numFmtId="0" fontId="7" fillId="2" borderId="36" xfId="1" applyFont="1" applyFill="1" applyBorder="1" applyAlignment="1">
      <alignment horizontal="center" vertical="center" shrinkToFit="1"/>
    </xf>
    <xf numFmtId="0" fontId="6" fillId="0" borderId="34" xfId="1" applyFont="1" applyBorder="1">
      <alignment vertical="center"/>
    </xf>
    <xf numFmtId="0" fontId="6" fillId="0" borderId="15" xfId="1" applyFont="1" applyBorder="1">
      <alignment vertical="center"/>
    </xf>
    <xf numFmtId="0" fontId="6" fillId="0" borderId="36" xfId="1" applyFont="1" applyBorder="1">
      <alignment vertical="center"/>
    </xf>
    <xf numFmtId="0" fontId="6" fillId="4" borderId="5" xfId="1" applyFont="1" applyFill="1" applyBorder="1" applyAlignment="1" applyProtection="1">
      <alignment horizontal="center" vertical="center"/>
    </xf>
    <xf numFmtId="0" fontId="6" fillId="4" borderId="6" xfId="1" applyFont="1" applyFill="1" applyBorder="1" applyAlignment="1" applyProtection="1">
      <alignment horizontal="center" vertical="center"/>
    </xf>
    <xf numFmtId="0" fontId="6" fillId="4" borderId="7" xfId="1" applyFont="1" applyFill="1" applyBorder="1" applyAlignment="1" applyProtection="1">
      <alignment horizontal="center" vertical="center"/>
    </xf>
    <xf numFmtId="0" fontId="6" fillId="4" borderId="8" xfId="1" applyFont="1" applyFill="1" applyBorder="1" applyAlignment="1" applyProtection="1">
      <alignment horizontal="center" vertical="center"/>
    </xf>
    <xf numFmtId="0" fontId="7" fillId="11" borderId="1" xfId="1" applyFont="1" applyFill="1" applyBorder="1" applyAlignment="1">
      <alignment horizontal="center" vertical="center" shrinkToFit="1"/>
    </xf>
    <xf numFmtId="0" fontId="10" fillId="7" borderId="0" xfId="1" applyFont="1" applyFill="1">
      <alignment vertical="center"/>
    </xf>
    <xf numFmtId="0" fontId="6" fillId="5" borderId="6" xfId="1" applyFont="1" applyFill="1" applyBorder="1" applyAlignment="1" applyProtection="1">
      <alignment horizontal="center" vertical="center"/>
      <protection locked="0"/>
    </xf>
    <xf numFmtId="0" fontId="6" fillId="5" borderId="7" xfId="1" applyFont="1" applyFill="1" applyBorder="1" applyAlignment="1" applyProtection="1">
      <alignment horizontal="center" vertical="center"/>
      <protection locked="0"/>
    </xf>
    <xf numFmtId="0" fontId="6" fillId="5" borderId="8" xfId="1" applyFont="1" applyFill="1" applyBorder="1" applyAlignment="1" applyProtection="1">
      <alignment horizontal="center" vertical="center"/>
      <protection locked="0"/>
    </xf>
    <xf numFmtId="14" fontId="6" fillId="7" borderId="1" xfId="1" applyNumberFormat="1" applyFont="1" applyFill="1" applyBorder="1" applyAlignment="1" applyProtection="1">
      <alignment horizontal="center" vertical="center"/>
      <protection locked="0"/>
    </xf>
    <xf numFmtId="0" fontId="6" fillId="0" borderId="4" xfId="1" applyNumberFormat="1" applyFont="1" applyBorder="1" applyAlignment="1" applyProtection="1">
      <alignment horizontal="center" vertical="center"/>
      <protection locked="0"/>
    </xf>
    <xf numFmtId="0" fontId="6" fillId="7" borderId="1" xfId="1" applyNumberFormat="1" applyFont="1" applyFill="1" applyBorder="1" applyProtection="1">
      <alignment vertical="center"/>
      <protection locked="0"/>
    </xf>
    <xf numFmtId="14" fontId="6" fillId="7" borderId="1" xfId="1" applyNumberFormat="1" applyFont="1" applyFill="1" applyBorder="1" applyProtection="1">
      <alignment vertical="center"/>
      <protection locked="0"/>
    </xf>
    <xf numFmtId="0" fontId="6" fillId="0" borderId="0" xfId="1" applyFont="1" applyAlignment="1" applyProtection="1">
      <alignment horizontal="center" vertical="center"/>
    </xf>
    <xf numFmtId="0" fontId="6" fillId="0" borderId="0" xfId="1" applyFont="1" applyBorder="1" applyAlignment="1" applyProtection="1">
      <alignment vertical="center"/>
    </xf>
    <xf numFmtId="0" fontId="6" fillId="0" borderId="4" xfId="1" applyNumberFormat="1" applyFont="1" applyBorder="1" applyAlignment="1" applyProtection="1">
      <alignment horizontal="center" vertical="center"/>
    </xf>
    <xf numFmtId="0" fontId="6" fillId="0" borderId="0" xfId="1" applyNumberFormat="1" applyFont="1" applyProtection="1">
      <alignment vertical="center"/>
    </xf>
    <xf numFmtId="0" fontId="14" fillId="4" borderId="1" xfId="1" applyFont="1" applyFill="1" applyBorder="1" applyAlignment="1" applyProtection="1">
      <alignment horizontal="center" vertical="center" wrapText="1"/>
    </xf>
    <xf numFmtId="0" fontId="6" fillId="4" borderId="1" xfId="1" applyFont="1" applyFill="1" applyBorder="1" applyAlignment="1" applyProtection="1">
      <alignment horizontal="center" vertical="center" shrinkToFit="1"/>
    </xf>
    <xf numFmtId="0" fontId="17" fillId="0" borderId="4" xfId="1" applyFont="1" applyBorder="1" applyAlignment="1" applyProtection="1">
      <alignment horizontal="center" vertical="center"/>
    </xf>
    <xf numFmtId="0" fontId="17" fillId="0" borderId="1" xfId="1" applyFont="1" applyBorder="1" applyAlignment="1" applyProtection="1">
      <alignment horizontal="center" vertical="center"/>
    </xf>
    <xf numFmtId="0" fontId="6" fillId="0" borderId="1" xfId="1" applyFont="1" applyBorder="1" applyProtection="1">
      <alignment vertical="center"/>
    </xf>
    <xf numFmtId="0" fontId="6" fillId="0" borderId="1" xfId="1" applyFont="1" applyBorder="1" applyAlignment="1" applyProtection="1">
      <alignment horizontal="center" vertical="center"/>
    </xf>
    <xf numFmtId="0" fontId="6" fillId="0" borderId="3" xfId="1" applyFont="1" applyBorder="1" applyProtection="1">
      <alignment vertical="center"/>
    </xf>
    <xf numFmtId="14" fontId="6" fillId="0" borderId="3" xfId="1" applyNumberFormat="1" applyFont="1" applyBorder="1" applyProtection="1">
      <alignment vertical="center"/>
    </xf>
    <xf numFmtId="0" fontId="6" fillId="0" borderId="1" xfId="1" applyNumberFormat="1" applyFont="1" applyBorder="1" applyAlignment="1" applyProtection="1">
      <alignment horizontal="center" vertical="center"/>
    </xf>
    <xf numFmtId="0" fontId="6" fillId="0" borderId="4" xfId="1" applyNumberFormat="1" applyFont="1" applyBorder="1" applyAlignment="1" applyProtection="1">
      <alignment vertical="center" shrinkToFit="1"/>
    </xf>
    <xf numFmtId="0" fontId="6" fillId="0" borderId="1" xfId="1" applyFont="1" applyBorder="1" applyAlignment="1" applyProtection="1">
      <alignment vertical="center" shrinkToFit="1"/>
    </xf>
    <xf numFmtId="0" fontId="6" fillId="0" borderId="4" xfId="1" applyFont="1" applyBorder="1" applyProtection="1">
      <alignment vertical="center"/>
    </xf>
    <xf numFmtId="0" fontId="6" fillId="0" borderId="3" xfId="1" applyNumberFormat="1" applyFont="1" applyBorder="1" applyAlignment="1" applyProtection="1">
      <alignment horizontal="center" vertical="center"/>
    </xf>
    <xf numFmtId="0" fontId="6" fillId="0" borderId="3" xfId="1" applyFont="1" applyBorder="1" applyAlignment="1" applyProtection="1">
      <alignment horizontal="center" vertical="center"/>
    </xf>
    <xf numFmtId="181" fontId="6" fillId="0" borderId="1" xfId="1" applyNumberFormat="1" applyFont="1" applyBorder="1" applyAlignment="1" applyProtection="1">
      <alignment horizontal="center" vertical="center"/>
    </xf>
    <xf numFmtId="0" fontId="6" fillId="5" borderId="3" xfId="1" applyFont="1" applyFill="1" applyBorder="1" applyAlignment="1" applyProtection="1">
      <alignment horizontal="right" vertical="center" indent="1"/>
      <protection locked="0"/>
    </xf>
    <xf numFmtId="0" fontId="7" fillId="0" borderId="1" xfId="0" applyFont="1" applyBorder="1" applyAlignment="1">
      <alignment vertical="center" shrinkToFit="1"/>
    </xf>
    <xf numFmtId="56" fontId="0" fillId="0" borderId="0" xfId="0" applyNumberFormat="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Alignment="1">
      <alignment horizontal="center" vertical="center"/>
    </xf>
    <xf numFmtId="0" fontId="6" fillId="7" borderId="1" xfId="1" applyFont="1" applyFill="1" applyBorder="1" applyProtection="1">
      <alignment vertical="center"/>
      <protection locked="0"/>
    </xf>
    <xf numFmtId="56" fontId="6" fillId="7" borderId="3" xfId="1" applyNumberFormat="1" applyFont="1" applyFill="1" applyBorder="1" applyAlignment="1" applyProtection="1">
      <alignment vertical="center"/>
      <protection locked="0"/>
    </xf>
    <xf numFmtId="56" fontId="6" fillId="7" borderId="4" xfId="1" applyNumberFormat="1" applyFont="1" applyFill="1" applyBorder="1" applyAlignment="1" applyProtection="1">
      <alignment vertical="center"/>
      <protection locked="0"/>
    </xf>
    <xf numFmtId="0" fontId="9" fillId="0" borderId="0" xfId="1" applyFont="1" applyProtection="1">
      <alignment vertical="center"/>
    </xf>
    <xf numFmtId="0" fontId="14" fillId="0" borderId="0" xfId="1" applyFont="1" applyAlignment="1" applyProtection="1">
      <alignment horizontal="right"/>
    </xf>
    <xf numFmtId="0" fontId="10" fillId="7" borderId="0" xfId="1" applyFont="1" applyFill="1" applyProtection="1">
      <alignment vertical="center"/>
    </xf>
    <xf numFmtId="0" fontId="5" fillId="0" borderId="0" xfId="1" applyFont="1" applyProtection="1">
      <alignment vertical="center"/>
    </xf>
    <xf numFmtId="0" fontId="8" fillId="0" borderId="0" xfId="1" applyFont="1" applyProtection="1">
      <alignment vertical="center"/>
    </xf>
    <xf numFmtId="49" fontId="6" fillId="0" borderId="0" xfId="1" applyNumberFormat="1" applyFont="1" applyAlignment="1" applyProtection="1">
      <alignment horizontal="right" vertical="center"/>
    </xf>
    <xf numFmtId="49" fontId="8" fillId="0" borderId="0" xfId="1" applyNumberFormat="1" applyFont="1" applyProtection="1">
      <alignment vertical="center"/>
    </xf>
    <xf numFmtId="0" fontId="6" fillId="0" borderId="0" xfId="1" applyFont="1" applyBorder="1" applyAlignment="1" applyProtection="1">
      <alignment horizontal="center" vertical="center"/>
    </xf>
    <xf numFmtId="0" fontId="6" fillId="0" borderId="0" xfId="1" applyFont="1" applyFill="1" applyBorder="1" applyAlignment="1" applyProtection="1">
      <alignment vertical="center"/>
    </xf>
    <xf numFmtId="49" fontId="6" fillId="0" borderId="0" xfId="1" applyNumberFormat="1" applyFont="1" applyProtection="1">
      <alignment vertical="center"/>
    </xf>
    <xf numFmtId="0" fontId="6" fillId="0" borderId="0" xfId="1" applyFont="1" applyAlignment="1" applyProtection="1">
      <alignment horizontal="right" vertical="center"/>
    </xf>
    <xf numFmtId="0" fontId="6" fillId="5" borderId="5" xfId="1" applyFont="1" applyFill="1" applyBorder="1" applyAlignment="1" applyProtection="1">
      <alignment horizontal="center" vertical="center"/>
    </xf>
    <xf numFmtId="0" fontId="6" fillId="5" borderId="6" xfId="1" applyFont="1" applyFill="1" applyBorder="1" applyAlignment="1" applyProtection="1">
      <alignment horizontal="center" vertical="center"/>
    </xf>
    <xf numFmtId="0" fontId="6" fillId="5" borderId="7" xfId="1" applyFont="1" applyFill="1" applyBorder="1" applyAlignment="1" applyProtection="1">
      <alignment horizontal="center" vertical="center"/>
    </xf>
    <xf numFmtId="0" fontId="6" fillId="5" borderId="8" xfId="1" applyFont="1" applyFill="1" applyBorder="1" applyAlignment="1" applyProtection="1">
      <alignment horizontal="center" vertical="center"/>
    </xf>
    <xf numFmtId="0" fontId="6" fillId="0" borderId="4" xfId="1" applyFont="1" applyFill="1" applyBorder="1" applyAlignment="1" applyProtection="1">
      <alignment horizontal="left" vertical="center"/>
    </xf>
    <xf numFmtId="0" fontId="6" fillId="0" borderId="5" xfId="1" applyFont="1" applyBorder="1" applyAlignment="1" applyProtection="1">
      <alignment horizontal="center" vertical="center"/>
    </xf>
    <xf numFmtId="0" fontId="6" fillId="0" borderId="0" xfId="1" applyFont="1" applyAlignment="1" applyProtection="1">
      <alignment vertical="center" shrinkToFit="1"/>
    </xf>
    <xf numFmtId="0" fontId="7" fillId="0" borderId="0" xfId="1" applyFont="1" applyProtection="1">
      <alignment vertical="center"/>
    </xf>
    <xf numFmtId="0" fontId="6" fillId="0" borderId="37" xfId="1" applyFont="1" applyBorder="1" applyAlignment="1" applyProtection="1">
      <alignment horizontal="center" vertical="center"/>
    </xf>
    <xf numFmtId="179" fontId="6" fillId="0" borderId="1" xfId="1" applyNumberFormat="1" applyFont="1" applyBorder="1" applyAlignment="1" applyProtection="1">
      <alignment horizontal="center" vertical="center"/>
    </xf>
    <xf numFmtId="14" fontId="6" fillId="0" borderId="0" xfId="1" applyNumberFormat="1" applyFont="1" applyProtection="1">
      <alignment vertical="center"/>
    </xf>
    <xf numFmtId="180" fontId="6" fillId="0" borderId="0" xfId="1" applyNumberFormat="1" applyFont="1" applyFill="1" applyBorder="1" applyProtection="1">
      <alignment vertical="center"/>
    </xf>
    <xf numFmtId="56" fontId="6" fillId="0" borderId="0" xfId="1" applyNumberFormat="1" applyFont="1" applyProtection="1">
      <alignment vertical="center"/>
    </xf>
    <xf numFmtId="0" fontId="19" fillId="0" borderId="0" xfId="3">
      <alignment vertical="center"/>
    </xf>
    <xf numFmtId="14" fontId="0" fillId="0" borderId="0" xfId="0" applyNumberFormat="1">
      <alignment vertical="center"/>
    </xf>
    <xf numFmtId="180" fontId="0" fillId="0" borderId="0" xfId="0" applyNumberFormat="1" applyFill="1" applyAlignment="1">
      <alignment horizontal="left" vertical="center"/>
    </xf>
    <xf numFmtId="176" fontId="18" fillId="0" borderId="0" xfId="0" applyNumberFormat="1" applyFont="1">
      <alignment vertical="center"/>
    </xf>
    <xf numFmtId="56" fontId="6" fillId="7" borderId="3" xfId="1" applyNumberFormat="1" applyFont="1" applyFill="1" applyBorder="1" applyAlignment="1" applyProtection="1">
      <alignment vertical="center"/>
      <protection locked="0"/>
    </xf>
    <xf numFmtId="0" fontId="7" fillId="0" borderId="34" xfId="1" applyFont="1" applyBorder="1">
      <alignment vertical="center"/>
    </xf>
    <xf numFmtId="0" fontId="7" fillId="0" borderId="15" xfId="1" applyFont="1" applyBorder="1">
      <alignment vertical="center"/>
    </xf>
    <xf numFmtId="0" fontId="7" fillId="0" borderId="36" xfId="1" applyFont="1" applyBorder="1">
      <alignment vertical="center"/>
    </xf>
    <xf numFmtId="0" fontId="6" fillId="7" borderId="3" xfId="1" applyFont="1" applyFill="1" applyBorder="1" applyProtection="1">
      <alignment vertical="center"/>
      <protection locked="0"/>
    </xf>
    <xf numFmtId="0" fontId="6" fillId="7" borderId="27" xfId="1" applyFont="1" applyFill="1" applyBorder="1" applyProtection="1">
      <alignment vertical="center"/>
      <protection locked="0"/>
    </xf>
    <xf numFmtId="0" fontId="6" fillId="7" borderId="4" xfId="1" applyFont="1" applyFill="1" applyBorder="1" applyProtection="1">
      <alignment vertical="center"/>
      <protection locked="0"/>
    </xf>
    <xf numFmtId="0" fontId="6" fillId="7" borderId="1" xfId="1" applyFont="1" applyFill="1" applyBorder="1" applyProtection="1">
      <alignment vertical="center"/>
      <protection locked="0"/>
    </xf>
    <xf numFmtId="0" fontId="16" fillId="0" borderId="2" xfId="1" applyFont="1" applyFill="1" applyBorder="1" applyAlignment="1" applyProtection="1">
      <alignment horizontal="center"/>
    </xf>
    <xf numFmtId="0" fontId="6" fillId="7" borderId="3" xfId="1" applyFont="1" applyFill="1" applyBorder="1" applyAlignment="1" applyProtection="1">
      <alignment vertical="center"/>
      <protection locked="0"/>
    </xf>
    <xf numFmtId="0" fontId="6" fillId="7" borderId="4" xfId="1" applyFont="1" applyFill="1" applyBorder="1" applyAlignment="1" applyProtection="1">
      <alignment vertical="center"/>
      <protection locked="0"/>
    </xf>
    <xf numFmtId="56" fontId="6" fillId="7" borderId="1" xfId="1" applyNumberFormat="1" applyFont="1" applyFill="1" applyBorder="1" applyAlignment="1" applyProtection="1">
      <alignment vertical="center"/>
      <protection locked="0"/>
    </xf>
    <xf numFmtId="56" fontId="6" fillId="7" borderId="3" xfId="1" applyNumberFormat="1" applyFont="1" applyFill="1" applyBorder="1" applyAlignment="1" applyProtection="1">
      <alignment vertical="center"/>
      <protection locked="0"/>
    </xf>
    <xf numFmtId="56" fontId="6" fillId="7" borderId="4" xfId="1" applyNumberFormat="1" applyFont="1" applyFill="1" applyBorder="1" applyAlignment="1" applyProtection="1">
      <alignment vertical="center"/>
      <protection locked="0"/>
    </xf>
    <xf numFmtId="0" fontId="15" fillId="0" borderId="26" xfId="0" applyFont="1" applyFill="1" applyBorder="1" applyAlignment="1" applyProtection="1">
      <alignment horizontal="center" vertical="center"/>
    </xf>
    <xf numFmtId="0" fontId="6" fillId="4" borderId="3" xfId="1" applyFont="1" applyFill="1" applyBorder="1" applyAlignment="1" applyProtection="1">
      <alignment horizontal="center" vertical="center"/>
    </xf>
    <xf numFmtId="0" fontId="6" fillId="4" borderId="4" xfId="1" applyFont="1" applyFill="1" applyBorder="1" applyAlignment="1" applyProtection="1">
      <alignment horizontal="center" vertical="center"/>
    </xf>
    <xf numFmtId="0" fontId="6" fillId="4" borderId="3" xfId="1" applyFont="1" applyFill="1" applyBorder="1" applyAlignment="1" applyProtection="1">
      <alignment horizontal="center" vertical="center" shrinkToFit="1"/>
    </xf>
    <xf numFmtId="0" fontId="6" fillId="4" borderId="4" xfId="1" applyFont="1" applyFill="1" applyBorder="1" applyAlignment="1" applyProtection="1">
      <alignment horizontal="center" vertical="center" shrinkToFit="1"/>
    </xf>
    <xf numFmtId="0" fontId="6" fillId="0" borderId="1" xfId="1" applyFont="1" applyBorder="1" applyAlignment="1" applyProtection="1">
      <alignment horizontal="center" vertical="center"/>
    </xf>
    <xf numFmtId="38" fontId="7" fillId="6" borderId="3" xfId="2" applyFont="1" applyFill="1" applyBorder="1" applyAlignment="1">
      <alignment horizontal="center" vertical="center" shrinkToFit="1"/>
    </xf>
    <xf numFmtId="38" fontId="7" fillId="6" borderId="27" xfId="2" applyFont="1" applyFill="1" applyBorder="1" applyAlignment="1">
      <alignment horizontal="center" vertical="center" shrinkToFit="1"/>
    </xf>
    <xf numFmtId="38" fontId="7" fillId="6" borderId="4" xfId="2" applyFont="1" applyFill="1" applyBorder="1" applyAlignment="1">
      <alignment horizontal="center" vertical="center" shrinkToFit="1"/>
    </xf>
  </cellXfs>
  <cellStyles count="4">
    <cellStyle name="ハイパーリンク" xfId="3" builtinId="8"/>
    <cellStyle name="桁区切り 2" xfId="2"/>
    <cellStyle name="標準" xfId="0" builtinId="0"/>
    <cellStyle name="標準 2" xfId="1"/>
  </cellStyles>
  <dxfs count="10">
    <dxf>
      <font>
        <color rgb="FFFF0000"/>
      </font>
    </dxf>
    <dxf>
      <font>
        <color auto="1"/>
      </font>
      <fill>
        <patternFill patternType="solid">
          <fgColor theme="0" tint="-0.24994659260841701"/>
          <bgColor theme="0" tint="-0.14996795556505021"/>
        </patternFill>
      </fill>
    </dxf>
    <dxf>
      <font>
        <color rgb="FFFF0000"/>
      </font>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ill>
        <patternFill patternType="none">
          <bgColor auto="1"/>
        </patternFill>
      </fill>
    </dxf>
    <dxf>
      <fill>
        <patternFill patternType="solid">
          <fgColor theme="2" tint="-0.24994659260841701"/>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266701</xdr:colOff>
      <xdr:row>7</xdr:row>
      <xdr:rowOff>104775</xdr:rowOff>
    </xdr:to>
    <xdr:sp macro="" textlink="">
      <xdr:nvSpPr>
        <xdr:cNvPr id="2" name="正方形/長方形 1"/>
        <xdr:cNvSpPr/>
      </xdr:nvSpPr>
      <xdr:spPr>
        <a:xfrm>
          <a:off x="361950" y="295275"/>
          <a:ext cx="9124951" cy="1181100"/>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項目⑴～⑷の</a:t>
          </a:r>
          <a:r>
            <a:rPr kumimoji="1" lang="ja-JP" altLang="en-US" sz="1000" u="sng">
              <a:solidFill>
                <a:srgbClr val="FF0000"/>
              </a:solidFill>
              <a:latin typeface="Meiryo UI" panose="020B0604030504040204" pitchFamily="50" charset="-128"/>
              <a:ea typeface="Meiryo UI" panose="020B0604030504040204" pitchFamily="50" charset="-128"/>
            </a:rPr>
            <a:t>黄色のセル</a:t>
          </a:r>
          <a:r>
            <a:rPr kumimoji="1" lang="ja-JP" altLang="en-US" sz="1000">
              <a:solidFill>
                <a:schemeClr val="tx1"/>
              </a:solidFill>
              <a:latin typeface="Meiryo UI" panose="020B0604030504040204" pitchFamily="50" charset="-128"/>
              <a:ea typeface="Meiryo UI" panose="020B0604030504040204" pitchFamily="50" charset="-128"/>
            </a:rPr>
            <a:t>のみを入力してください。⑸⑹は</a:t>
          </a:r>
          <a:r>
            <a:rPr kumimoji="1" lang="ja-JP" altLang="en-US" sz="1000" u="sng">
              <a:solidFill>
                <a:srgbClr val="FF0000"/>
              </a:solidFill>
              <a:latin typeface="Meiryo UI" panose="020B0604030504040204" pitchFamily="50" charset="-128"/>
              <a:ea typeface="Meiryo UI" panose="020B0604030504040204" pitchFamily="50" charset="-128"/>
            </a:rPr>
            <a:t>緑色のセル</a:t>
          </a:r>
          <a:r>
            <a:rPr kumimoji="1" lang="ja-JP" altLang="en-US" sz="1000">
              <a:solidFill>
                <a:schemeClr val="tx1"/>
              </a:solidFill>
              <a:latin typeface="Meiryo UI" panose="020B0604030504040204" pitchFamily="50" charset="-128"/>
              <a:ea typeface="Meiryo UI" panose="020B0604030504040204" pitchFamily="50" charset="-128"/>
            </a:rPr>
            <a:t>のみを入力してください。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rPr>
            <a:t>　 その他のセルには関数が入っていますので，</a:t>
          </a:r>
          <a:r>
            <a:rPr kumimoji="1" lang="ja-JP" altLang="en-US" sz="1000">
              <a:solidFill>
                <a:srgbClr val="FF0000"/>
              </a:solidFill>
              <a:latin typeface="Meiryo UI" panose="020B0604030504040204" pitchFamily="50" charset="-128"/>
              <a:ea typeface="Meiryo UI" panose="020B0604030504040204" pitchFamily="50" charset="-128"/>
            </a:rPr>
            <a:t>手入力で修正される際は、一度ファイルを別名で保存</a:t>
          </a:r>
          <a:r>
            <a:rPr kumimoji="1" lang="ja-JP" altLang="en-US" sz="1000">
              <a:solidFill>
                <a:schemeClr val="tx1"/>
              </a:solidFill>
              <a:latin typeface="Meiryo UI" panose="020B0604030504040204" pitchFamily="50" charset="-128"/>
              <a:ea typeface="Meiryo UI" panose="020B0604030504040204" pitchFamily="50" charset="-128"/>
            </a:rPr>
            <a:t>してください。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選択された教科書の単元順で使用する場合の基礎ドリル回数順が自動で表示されます。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 ⑸⑹は，各回の使用順を個別に設定したい場合にご使用ください。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  </a:t>
          </a:r>
          <a:r>
            <a:rPr kumimoji="1" lang="ja-JP" altLang="en-US" sz="1000" u="sng">
              <a:solidFill>
                <a:srgbClr val="FF0000"/>
              </a:solidFill>
              <a:latin typeface="Meiryo UI" panose="020B0604030504040204" pitchFamily="50" charset="-128"/>
              <a:ea typeface="Meiryo UI" panose="020B0604030504040204" pitchFamily="50" charset="-128"/>
            </a:rPr>
            <a:t>印刷の際は一覧表部分のみが印刷</a:t>
          </a:r>
          <a:r>
            <a:rPr kumimoji="1" lang="ja-JP" altLang="en-US" sz="1000">
              <a:solidFill>
                <a:schemeClr val="tx1"/>
              </a:solidFill>
              <a:latin typeface="Meiryo UI" panose="020B0604030504040204" pitchFamily="50" charset="-128"/>
              <a:ea typeface="Meiryo UI" panose="020B0604030504040204" pitchFamily="50" charset="-128"/>
            </a:rPr>
            <a:t>されます。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523875</xdr:colOff>
      <xdr:row>1</xdr:row>
      <xdr:rowOff>76200</xdr:rowOff>
    </xdr:from>
    <xdr:to>
      <xdr:col>12</xdr:col>
      <xdr:colOff>9525</xdr:colOff>
      <xdr:row>5</xdr:row>
      <xdr:rowOff>85725</xdr:rowOff>
    </xdr:to>
    <xdr:sp macro="" textlink="">
      <xdr:nvSpPr>
        <xdr:cNvPr id="3" name="正方形/長方形 2"/>
        <xdr:cNvSpPr/>
      </xdr:nvSpPr>
      <xdr:spPr>
        <a:xfrm>
          <a:off x="752475" y="323850"/>
          <a:ext cx="8924925" cy="733425"/>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項目⑴～⑸の</a:t>
          </a:r>
          <a:r>
            <a:rPr kumimoji="1" lang="ja-JP" altLang="en-US" sz="1000" u="sng">
              <a:solidFill>
                <a:srgbClr val="FF0000"/>
              </a:solidFill>
              <a:latin typeface="Meiryo UI" panose="020B0604030504040204" pitchFamily="50" charset="-128"/>
              <a:ea typeface="Meiryo UI" panose="020B0604030504040204" pitchFamily="50" charset="-128"/>
            </a:rPr>
            <a:t>黄色のセル</a:t>
          </a:r>
          <a:r>
            <a:rPr kumimoji="1" lang="ja-JP" altLang="en-US" sz="1000">
              <a:solidFill>
                <a:schemeClr val="tx1"/>
              </a:solidFill>
              <a:latin typeface="Meiryo UI" panose="020B0604030504040204" pitchFamily="50" charset="-128"/>
              <a:ea typeface="Meiryo UI" panose="020B0604030504040204" pitchFamily="50" charset="-128"/>
            </a:rPr>
            <a:t>のみを入力してください。その他のセルには関数が入っていますので，</a:t>
          </a:r>
          <a:r>
            <a:rPr kumimoji="1" lang="ja-JP" altLang="en-US" sz="1000">
              <a:solidFill>
                <a:srgbClr val="FF0000"/>
              </a:solidFill>
              <a:latin typeface="Meiryo UI" panose="020B0604030504040204" pitchFamily="50" charset="-128"/>
              <a:ea typeface="Meiryo UI" panose="020B0604030504040204" pitchFamily="50" charset="-128"/>
            </a:rPr>
            <a:t>手入力で修正される際は、一度ファイルを別名で保存</a:t>
          </a:r>
          <a:r>
            <a:rPr kumimoji="1" lang="ja-JP" altLang="en-US" sz="1000">
              <a:solidFill>
                <a:schemeClr val="tx1"/>
              </a:solidFill>
              <a:latin typeface="Meiryo UI" panose="020B0604030504040204" pitchFamily="50" charset="-128"/>
              <a:ea typeface="Meiryo UI" panose="020B0604030504040204" pitchFamily="50" charset="-128"/>
            </a:rPr>
            <a:t>してください。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⑴～⑸で入力した情報が，右側のカレンダーに自動で表示されます。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en-US" altLang="ja-JP" sz="1000">
              <a:solidFill>
                <a:schemeClr val="tx1"/>
              </a:solidFill>
              <a:latin typeface="Meiryo UI" panose="020B0604030504040204" pitchFamily="50" charset="-128"/>
              <a:ea typeface="Meiryo UI" panose="020B0604030504040204" pitchFamily="50" charset="-128"/>
            </a:rPr>
            <a:t>    </a:t>
          </a:r>
          <a:r>
            <a:rPr kumimoji="1" lang="ja-JP" altLang="en-US" sz="1000" u="sng">
              <a:solidFill>
                <a:srgbClr val="FF0000"/>
              </a:solidFill>
              <a:latin typeface="Meiryo UI" panose="020B0604030504040204" pitchFamily="50" charset="-128"/>
              <a:ea typeface="Meiryo UI" panose="020B0604030504040204" pitchFamily="50" charset="-128"/>
            </a:rPr>
            <a:t>印刷の際はカレンダー部分のみが月ごとに印刷</a:t>
          </a:r>
          <a:r>
            <a:rPr kumimoji="1" lang="ja-JP" altLang="en-US" sz="1000">
              <a:solidFill>
                <a:schemeClr val="tx1"/>
              </a:solidFill>
              <a:latin typeface="Meiryo UI" panose="020B0604030504040204" pitchFamily="50" charset="-128"/>
              <a:ea typeface="Meiryo UI" panose="020B0604030504040204" pitchFamily="50" charset="-128"/>
            </a:rPr>
            <a:t>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8.cao.go.jp/chosei/shukujitsu/gai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E66"/>
  <sheetViews>
    <sheetView showGridLines="0" tabSelected="1" zoomScaleNormal="100" zoomScaleSheetLayoutView="100" workbookViewId="0">
      <selection activeCell="C10" sqref="C10:D10"/>
    </sheetView>
  </sheetViews>
  <sheetFormatPr defaultRowHeight="14.25" x14ac:dyDescent="0.25"/>
  <cols>
    <col min="1" max="1" width="4.75" style="21" customWidth="1"/>
    <col min="2" max="2" width="11.125" style="21" customWidth="1"/>
    <col min="3" max="3" width="9" style="21" customWidth="1"/>
    <col min="4" max="4" width="7.875" style="21" customWidth="1"/>
    <col min="5" max="5" width="8.375" style="21" customWidth="1"/>
    <col min="6" max="6" width="12.75" style="21" customWidth="1"/>
    <col min="7" max="7" width="9" style="21"/>
    <col min="8" max="12" width="11.625" style="21" customWidth="1"/>
    <col min="13" max="13" width="9" style="21"/>
    <col min="14" max="14" width="7.5" style="21" hidden="1" customWidth="1"/>
    <col min="15" max="19" width="3.25" style="21" hidden="1" customWidth="1"/>
    <col min="20" max="20" width="2" style="21" hidden="1" customWidth="1"/>
    <col min="21" max="31" width="3.625" style="21" hidden="1" customWidth="1"/>
    <col min="32" max="16384" width="9" style="21"/>
  </cols>
  <sheetData>
    <row r="1" spans="1:31" ht="24.95" customHeight="1" x14ac:dyDescent="0.2">
      <c r="A1" s="123" t="s">
        <v>307</v>
      </c>
      <c r="K1" s="124"/>
      <c r="N1" s="125" t="s">
        <v>310</v>
      </c>
      <c r="O1" s="125"/>
      <c r="P1" s="125"/>
      <c r="Q1" s="125"/>
      <c r="R1" s="125"/>
      <c r="S1" s="125"/>
      <c r="T1" s="125"/>
      <c r="U1" s="125"/>
      <c r="V1" s="125"/>
      <c r="W1" s="125"/>
      <c r="X1" s="125"/>
      <c r="Y1" s="125"/>
      <c r="Z1" s="125"/>
      <c r="AA1" s="125"/>
      <c r="AB1" s="125"/>
      <c r="AC1" s="125"/>
      <c r="AD1" s="125"/>
      <c r="AE1" s="125"/>
    </row>
    <row r="2" spans="1:31" ht="13.5" customHeight="1" x14ac:dyDescent="0.25">
      <c r="A2" s="126"/>
    </row>
    <row r="3" spans="1:31" x14ac:dyDescent="0.25">
      <c r="A3" s="127"/>
    </row>
    <row r="4" spans="1:31" x14ac:dyDescent="0.25">
      <c r="A4" s="127"/>
      <c r="G4" s="127"/>
    </row>
    <row r="5" spans="1:31" x14ac:dyDescent="0.25">
      <c r="A5" s="127"/>
      <c r="G5" s="127"/>
    </row>
    <row r="6" spans="1:31" x14ac:dyDescent="0.25">
      <c r="A6" s="127"/>
      <c r="G6" s="127"/>
    </row>
    <row r="7" spans="1:31" x14ac:dyDescent="0.25">
      <c r="A7" s="127"/>
      <c r="G7" s="127"/>
    </row>
    <row r="8" spans="1:31" x14ac:dyDescent="0.25">
      <c r="A8" s="127"/>
      <c r="G8" s="127"/>
    </row>
    <row r="9" spans="1:31" ht="33.75" customHeight="1" thickBot="1" x14ac:dyDescent="0.4">
      <c r="G9" s="159" t="str">
        <f>CONCATENATE(C10,E10,"　基礎ドリル　使用順")</f>
        <v>新学中学校　基礎ドリル　使用順</v>
      </c>
      <c r="H9" s="159"/>
      <c r="I9" s="159"/>
      <c r="J9" s="159"/>
      <c r="K9" s="159"/>
      <c r="L9" s="159"/>
    </row>
    <row r="10" spans="1:31" ht="21" customHeight="1" thickBot="1" x14ac:dyDescent="0.3">
      <c r="A10" s="128" t="s">
        <v>161</v>
      </c>
      <c r="B10" s="21" t="s">
        <v>61</v>
      </c>
      <c r="C10" s="160" t="s">
        <v>55</v>
      </c>
      <c r="D10" s="161"/>
      <c r="E10" s="21" t="s">
        <v>56</v>
      </c>
      <c r="G10" s="82" t="s">
        <v>57</v>
      </c>
      <c r="H10" s="83" t="s">
        <v>7</v>
      </c>
      <c r="I10" s="84" t="s">
        <v>58</v>
      </c>
      <c r="J10" s="84" t="s">
        <v>20</v>
      </c>
      <c r="K10" s="84" t="s">
        <v>26</v>
      </c>
      <c r="L10" s="85" t="s">
        <v>31</v>
      </c>
    </row>
    <row r="11" spans="1:31" ht="17.100000000000001" customHeight="1" x14ac:dyDescent="0.25">
      <c r="A11" s="129"/>
      <c r="G11" s="8">
        <v>1</v>
      </c>
      <c r="H11" s="9" t="str">
        <f ca="1">IFERROR(VLOOKUP($G11,一覧!$B$6:$E$29,4,0),"")</f>
        <v/>
      </c>
      <c r="I11" s="10" t="str">
        <f ca="1">IF($D$12=72,"",IFERROR(VLOOKUP($G11,一覧!$B$34:$E$57,4,0),""))</f>
        <v/>
      </c>
      <c r="J11" s="10" t="str">
        <f ca="1">IFERROR(VLOOKUP($G11,一覧!$B$62:$E$85,4,0),"")</f>
        <v/>
      </c>
      <c r="K11" s="10" t="str">
        <f ca="1">IF($D$12=72,"",IFERROR(VLOOKUP($G11,一覧!$B$90:$E$113,4,0),""))</f>
        <v/>
      </c>
      <c r="L11" s="11" t="str">
        <f ca="1">IFERROR(VLOOKUP($G11,一覧!$B$118:$E$141,4,0),"")</f>
        <v/>
      </c>
    </row>
    <row r="12" spans="1:31" ht="17.100000000000001" customHeight="1" x14ac:dyDescent="0.25">
      <c r="A12" s="128" t="s">
        <v>162</v>
      </c>
      <c r="B12" s="21" t="s">
        <v>62</v>
      </c>
      <c r="D12" s="120">
        <v>120</v>
      </c>
      <c r="G12" s="12">
        <v>2</v>
      </c>
      <c r="H12" s="13" t="str">
        <f ca="1">IFERROR(VLOOKUP($G12,一覧!$B$6:$E$29,4,0),"")</f>
        <v/>
      </c>
      <c r="I12" s="10" t="str">
        <f ca="1">IF($D$12=72,"",IFERROR(VLOOKUP($G12,一覧!$B$34:$E$57,4,0),""))</f>
        <v/>
      </c>
      <c r="J12" s="14" t="str">
        <f ca="1">IFERROR(VLOOKUP($G12,一覧!$B$62:$E$85,4,0),"")</f>
        <v/>
      </c>
      <c r="K12" s="14" t="str">
        <f ca="1">IF($D$12=72,"",IFERROR(VLOOKUP($G12,一覧!$B$90:$E$113,4,0),""))</f>
        <v/>
      </c>
      <c r="L12" s="15" t="str">
        <f ca="1">IFERROR(VLOOKUP($G12,一覧!$B$118:$E$141,4,0),"")</f>
        <v/>
      </c>
    </row>
    <row r="13" spans="1:31" ht="17.100000000000001" customHeight="1" x14ac:dyDescent="0.25">
      <c r="A13" s="129"/>
      <c r="G13" s="12">
        <v>3</v>
      </c>
      <c r="H13" s="13" t="str">
        <f ca="1">IFERROR(VLOOKUP($G13,一覧!$B$6:$E$29,4,0),"")</f>
        <v/>
      </c>
      <c r="I13" s="14" t="str">
        <f ca="1">IF($D$12=72,"",IFERROR(VLOOKUP($G13,一覧!$B$34:$E$57,4,0),""))</f>
        <v/>
      </c>
      <c r="J13" s="14" t="str">
        <f ca="1">IFERROR(VLOOKUP($G13,一覧!$B$62:$E$85,4,0),"")</f>
        <v/>
      </c>
      <c r="K13" s="14" t="str">
        <f ca="1">IF($D$12=72,"",IFERROR(VLOOKUP($G13,一覧!$B$90:$E$113,4,0),""))</f>
        <v/>
      </c>
      <c r="L13" s="15" t="str">
        <f ca="1">IFERROR(VLOOKUP($G13,一覧!$B$118:$E$141,4,0),"")</f>
        <v/>
      </c>
    </row>
    <row r="14" spans="1:31" ht="17.100000000000001" customHeight="1" x14ac:dyDescent="0.25">
      <c r="A14" s="128" t="s">
        <v>173</v>
      </c>
      <c r="B14" s="21" t="s">
        <v>63</v>
      </c>
      <c r="G14" s="12">
        <v>4</v>
      </c>
      <c r="H14" s="13" t="str">
        <f ca="1">IFERROR(VLOOKUP($G14,一覧!$B$6:$E$29,4,0),"")</f>
        <v/>
      </c>
      <c r="I14" s="14" t="str">
        <f ca="1">IF($D$12=72,"",IFERROR(VLOOKUP($G14,一覧!$B$34:$E$57,4,0),""))</f>
        <v/>
      </c>
      <c r="J14" s="14" t="str">
        <f ca="1">IFERROR(VLOOKUP($G14,一覧!$B$62:$E$85,4,0),"")</f>
        <v/>
      </c>
      <c r="K14" s="14" t="str">
        <f ca="1">IF($D$12=72,"",IFERROR(VLOOKUP($G14,一覧!$B$90:$E$113,4,0),""))</f>
        <v/>
      </c>
      <c r="L14" s="15" t="str">
        <f ca="1">IFERROR(VLOOKUP($G14,一覧!$B$118:$E$141,4,0),"")</f>
        <v/>
      </c>
    </row>
    <row r="15" spans="1:31" ht="17.100000000000001" customHeight="1" x14ac:dyDescent="0.25">
      <c r="B15" s="127" t="s">
        <v>272</v>
      </c>
      <c r="G15" s="12">
        <v>5</v>
      </c>
      <c r="H15" s="13" t="str">
        <f ca="1">IFERROR(VLOOKUP($G15,一覧!$B$6:$E$29,4,0),"")</f>
        <v/>
      </c>
      <c r="I15" s="14" t="str">
        <f ca="1">IF($D$12=72,"",IFERROR(VLOOKUP($G15,一覧!$B$34:$E$57,4,0),""))</f>
        <v/>
      </c>
      <c r="J15" s="14" t="str">
        <f ca="1">IFERROR(VLOOKUP($G15,一覧!$B$62:$E$85,4,0),"")</f>
        <v/>
      </c>
      <c r="K15" s="14" t="str">
        <f ca="1">IF($D$12=72,"",IFERROR(VLOOKUP($G15,一覧!$B$90:$E$113,4,0),""))</f>
        <v/>
      </c>
      <c r="L15" s="15" t="str">
        <f ca="1">IFERROR(VLOOKUP($G15,一覧!$B$118:$E$141,4,0),"")</f>
        <v/>
      </c>
    </row>
    <row r="16" spans="1:31" ht="17.100000000000001" customHeight="1" x14ac:dyDescent="0.25">
      <c r="A16" s="129"/>
      <c r="B16" s="104" t="s">
        <v>7</v>
      </c>
      <c r="C16" s="158"/>
      <c r="D16" s="158"/>
      <c r="E16" s="158"/>
      <c r="G16" s="12">
        <v>6</v>
      </c>
      <c r="H16" s="13" t="str">
        <f ca="1">IFERROR(VLOOKUP($G16,一覧!$B$6:$E$29,4,0),"")</f>
        <v/>
      </c>
      <c r="I16" s="14" t="str">
        <f ca="1">IF($D$12=72,"",IFERROR(VLOOKUP($G16,一覧!$B$34:$E$57,4,0),""))</f>
        <v/>
      </c>
      <c r="J16" s="14" t="str">
        <f ca="1">IFERROR(VLOOKUP($G16,一覧!$B$62:$E$85,4,0),"")</f>
        <v/>
      </c>
      <c r="K16" s="14" t="str">
        <f ca="1">IF($D$12=72,"",IFERROR(VLOOKUP($G16,一覧!$B$90:$E$113,4,0),""))</f>
        <v/>
      </c>
      <c r="L16" s="15" t="str">
        <f ca="1">IFERROR(VLOOKUP($G16,一覧!$B$118:$E$141,4,0),"")</f>
        <v/>
      </c>
    </row>
    <row r="17" spans="1:12" ht="17.100000000000001" customHeight="1" x14ac:dyDescent="0.25">
      <c r="A17" s="129"/>
      <c r="B17" s="104" t="s">
        <v>12</v>
      </c>
      <c r="C17" s="158"/>
      <c r="D17" s="158"/>
      <c r="E17" s="158"/>
      <c r="G17" s="12">
        <v>7</v>
      </c>
      <c r="H17" s="13" t="str">
        <f ca="1">IFERROR(VLOOKUP($G17,一覧!$B$6:$E$29,4,0),"")</f>
        <v/>
      </c>
      <c r="I17" s="14" t="str">
        <f ca="1">IF($D$12=72,"",IFERROR(VLOOKUP($G17,一覧!$B$34:$E$57,4,0),""))</f>
        <v/>
      </c>
      <c r="J17" s="14" t="str">
        <f ca="1">IFERROR(VLOOKUP($G17,一覧!$B$62:$E$85,4,0),"")</f>
        <v/>
      </c>
      <c r="K17" s="14" t="str">
        <f ca="1">IF($D$12=72,"",IFERROR(VLOOKUP($G17,一覧!$B$90:$E$113,4,0),""))</f>
        <v/>
      </c>
      <c r="L17" s="15" t="str">
        <f ca="1">IFERROR(VLOOKUP($G17,一覧!$B$118:$E$141,4,0),"")</f>
        <v/>
      </c>
    </row>
    <row r="18" spans="1:12" ht="17.100000000000001" customHeight="1" x14ac:dyDescent="0.25">
      <c r="A18" s="129"/>
      <c r="B18" s="104" t="s">
        <v>19</v>
      </c>
      <c r="C18" s="158"/>
      <c r="D18" s="158"/>
      <c r="E18" s="158"/>
      <c r="G18" s="12">
        <v>8</v>
      </c>
      <c r="H18" s="13" t="str">
        <f ca="1">IFERROR(VLOOKUP($G18,一覧!$B$6:$E$29,4,0),"")</f>
        <v/>
      </c>
      <c r="I18" s="14" t="str">
        <f ca="1">IF($D$12=72,"",IFERROR(VLOOKUP($G18,一覧!$B$34:$E$57,4,0),""))</f>
        <v/>
      </c>
      <c r="J18" s="14" t="str">
        <f ca="1">IFERROR(VLOOKUP($G18,一覧!$B$62:$E$85,4,0),"")</f>
        <v/>
      </c>
      <c r="K18" s="14" t="str">
        <f ca="1">IF($D$12=72,"",IFERROR(VLOOKUP($G18,一覧!$B$90:$E$113,4,0),""))</f>
        <v/>
      </c>
      <c r="L18" s="15" t="str">
        <f ca="1">IFERROR(VLOOKUP($G18,一覧!$B$118:$E$141,4,0),"")</f>
        <v/>
      </c>
    </row>
    <row r="19" spans="1:12" ht="17.100000000000001" customHeight="1" x14ac:dyDescent="0.25">
      <c r="A19" s="129"/>
      <c r="B19" s="104" t="s">
        <v>20</v>
      </c>
      <c r="C19" s="158"/>
      <c r="D19" s="158"/>
      <c r="E19" s="158"/>
      <c r="G19" s="12">
        <v>9</v>
      </c>
      <c r="H19" s="13" t="str">
        <f ca="1">IFERROR(VLOOKUP($G19,一覧!$B$6:$E$29,4,0),"")</f>
        <v/>
      </c>
      <c r="I19" s="14" t="str">
        <f ca="1">IF($D$12=72,"",IFERROR(VLOOKUP($G19,一覧!$B$34:$E$57,4,0),""))</f>
        <v/>
      </c>
      <c r="J19" s="14" t="str">
        <f ca="1">IFERROR(VLOOKUP($G19,一覧!$B$62:$E$85,4,0),"")</f>
        <v/>
      </c>
      <c r="K19" s="14" t="str">
        <f ca="1">IF($D$12=72,"",IFERROR(VLOOKUP($G19,一覧!$B$90:$E$113,4,0),""))</f>
        <v/>
      </c>
      <c r="L19" s="15" t="str">
        <f ca="1">IFERROR(VLOOKUP($G19,一覧!$B$118:$E$141,4,0),"")</f>
        <v/>
      </c>
    </row>
    <row r="20" spans="1:12" ht="17.100000000000001" customHeight="1" x14ac:dyDescent="0.25">
      <c r="A20" s="129"/>
      <c r="B20" s="104" t="s">
        <v>26</v>
      </c>
      <c r="C20" s="158"/>
      <c r="D20" s="158"/>
      <c r="E20" s="158"/>
      <c r="G20" s="12">
        <v>10</v>
      </c>
      <c r="H20" s="13" t="str">
        <f ca="1">IFERROR(VLOOKUP($G20,一覧!$B$6:$E$29,4,0),"")</f>
        <v/>
      </c>
      <c r="I20" s="14" t="str">
        <f ca="1">IF($D$12=72,"",IFERROR(VLOOKUP($G20,一覧!$B$34:$E$57,4,0),""))</f>
        <v/>
      </c>
      <c r="J20" s="14" t="str">
        <f ca="1">IFERROR(VLOOKUP($G20,一覧!$B$62:$E$85,4,0),"")</f>
        <v/>
      </c>
      <c r="K20" s="14" t="str">
        <f ca="1">IF($D$12=72,"",IFERROR(VLOOKUP($G20,一覧!$B$90:$E$113,4,0),""))</f>
        <v/>
      </c>
      <c r="L20" s="15" t="str">
        <f ca="1">IFERROR(VLOOKUP($G20,一覧!$B$118:$E$141,4,0),"")</f>
        <v/>
      </c>
    </row>
    <row r="21" spans="1:12" ht="17.100000000000001" customHeight="1" x14ac:dyDescent="0.25">
      <c r="A21" s="129"/>
      <c r="B21" s="104" t="s">
        <v>31</v>
      </c>
      <c r="C21" s="158"/>
      <c r="D21" s="158"/>
      <c r="E21" s="158"/>
      <c r="F21" s="130"/>
      <c r="G21" s="12">
        <v>11</v>
      </c>
      <c r="H21" s="13" t="str">
        <f ca="1">IFERROR(VLOOKUP($G21,一覧!$B$6:$E$29,4,0),"")</f>
        <v/>
      </c>
      <c r="I21" s="14" t="str">
        <f ca="1">IF($D$12=72,"",IFERROR(VLOOKUP($G21,一覧!$B$34:$E$57,4,0),""))</f>
        <v/>
      </c>
      <c r="J21" s="14" t="str">
        <f ca="1">IFERROR(VLOOKUP($G21,一覧!$B$62:$E$85,4,0),"")</f>
        <v/>
      </c>
      <c r="K21" s="14" t="str">
        <f ca="1">IF($D$12=72,"",IFERROR(VLOOKUP($G21,一覧!$B$90:$E$113,4,0),""))</f>
        <v/>
      </c>
      <c r="L21" s="15" t="str">
        <f ca="1">IFERROR(VLOOKUP($G21,一覧!$B$118:$E$141,4,0),"")</f>
        <v/>
      </c>
    </row>
    <row r="22" spans="1:12" ht="17.100000000000001" customHeight="1" x14ac:dyDescent="0.25">
      <c r="A22" s="129"/>
      <c r="B22" s="130"/>
      <c r="C22" s="130"/>
      <c r="D22" s="130"/>
      <c r="E22" s="130"/>
      <c r="G22" s="12">
        <v>12</v>
      </c>
      <c r="H22" s="13" t="str">
        <f ca="1">IFERROR(VLOOKUP($G22,一覧!$B$6:$E$29,4,0),"")</f>
        <v/>
      </c>
      <c r="I22" s="14" t="str">
        <f ca="1">IF($D$12=72,"",IFERROR(VLOOKUP($G22,一覧!$B$34:$E$57,4,0),""))</f>
        <v/>
      </c>
      <c r="J22" s="14" t="str">
        <f ca="1">IFERROR(VLOOKUP($G22,一覧!$B$62:$E$85,4,0),"")</f>
        <v/>
      </c>
      <c r="K22" s="14" t="str">
        <f ca="1">IF($D$12=72,"",IFERROR(VLOOKUP($G22,一覧!$B$90:$E$113,4,0),""))</f>
        <v/>
      </c>
      <c r="L22" s="15" t="str">
        <f ca="1">IFERROR(VLOOKUP($G22,一覧!$B$118:$E$141,4,0),"")</f>
        <v/>
      </c>
    </row>
    <row r="23" spans="1:12" ht="17.100000000000001" customHeight="1" x14ac:dyDescent="0.25">
      <c r="A23" s="128" t="s">
        <v>164</v>
      </c>
      <c r="B23" s="131" t="s">
        <v>231</v>
      </c>
      <c r="C23" s="131"/>
      <c r="D23" s="127"/>
      <c r="E23" s="127"/>
      <c r="G23" s="12">
        <v>13</v>
      </c>
      <c r="H23" s="13" t="str">
        <f ca="1">IFERROR(VLOOKUP($G23,一覧!$B$6:$E$29,4,0),"")</f>
        <v/>
      </c>
      <c r="I23" s="14" t="str">
        <f ca="1">IF($D$12=72,"",IFERROR(VLOOKUP($G23,一覧!$B$34:$E$57,4,0),""))</f>
        <v/>
      </c>
      <c r="J23" s="14" t="str">
        <f ca="1">IFERROR(VLOOKUP($G23,一覧!$B$62:$E$85,4,0),"")</f>
        <v/>
      </c>
      <c r="K23" s="14" t="str">
        <f ca="1">IF($D$12=72,"",IFERROR(VLOOKUP($G23,一覧!$B$90:$E$113,4,0),""))</f>
        <v/>
      </c>
      <c r="L23" s="15" t="str">
        <f ca="1">IFERROR(VLOOKUP($G23,一覧!$B$118:$E$141,4,0),"")</f>
        <v/>
      </c>
    </row>
    <row r="24" spans="1:12" ht="17.100000000000001" customHeight="1" x14ac:dyDescent="0.25">
      <c r="A24" s="129"/>
      <c r="B24" s="127" t="s">
        <v>59</v>
      </c>
      <c r="C24" s="127"/>
      <c r="G24" s="12">
        <v>14</v>
      </c>
      <c r="H24" s="13" t="str">
        <f ca="1">IFERROR(VLOOKUP($G24,一覧!$B$6:$E$29,4,0),"")</f>
        <v/>
      </c>
      <c r="I24" s="14" t="str">
        <f ca="1">IF($D$12=72,"",IFERROR(VLOOKUP($G24,一覧!$B$34:$E$57,4,0),""))</f>
        <v/>
      </c>
      <c r="J24" s="14" t="str">
        <f ca="1">IFERROR(VLOOKUP($G24,一覧!$B$62:$E$85,4,0),"")</f>
        <v/>
      </c>
      <c r="K24" s="14" t="str">
        <f ca="1">IF($D$12=72,"",IFERROR(VLOOKUP($G24,一覧!$B$90:$E$113,4,0),""))</f>
        <v/>
      </c>
      <c r="L24" s="15" t="str">
        <f ca="1">IFERROR(VLOOKUP($G24,一覧!$B$118:$E$141,4,0),"")</f>
        <v/>
      </c>
    </row>
    <row r="25" spans="1:12" ht="17.100000000000001" customHeight="1" x14ac:dyDescent="0.25">
      <c r="A25" s="129"/>
      <c r="B25" s="104" t="s">
        <v>7</v>
      </c>
      <c r="C25" s="155"/>
      <c r="D25" s="156"/>
      <c r="E25" s="157"/>
      <c r="G25" s="12">
        <v>15</v>
      </c>
      <c r="H25" s="13" t="str">
        <f ca="1">IFERROR(VLOOKUP($G25,一覧!$B$6:$E$29,4,0),"")</f>
        <v/>
      </c>
      <c r="I25" s="14" t="str">
        <f ca="1">IF($D$12=72,"",IFERROR(VLOOKUP($G25,一覧!$B$34:$E$57,4,0),""))</f>
        <v/>
      </c>
      <c r="J25" s="14" t="str">
        <f ca="1">IFERROR(VLOOKUP($G25,一覧!$B$62:$E$85,4,0),"")</f>
        <v/>
      </c>
      <c r="K25" s="14" t="str">
        <f ca="1">IF($D$12=72,"",IFERROR(VLOOKUP($G25,一覧!$B$90:$E$113,4,0),""))</f>
        <v/>
      </c>
      <c r="L25" s="15" t="str">
        <f ca="1">IFERROR(VLOOKUP($G25,一覧!$B$118:$E$141,4,0),"")</f>
        <v/>
      </c>
    </row>
    <row r="26" spans="1:12" ht="17.100000000000001" customHeight="1" x14ac:dyDescent="0.25">
      <c r="A26" s="129"/>
      <c r="B26" s="104" t="s">
        <v>58</v>
      </c>
      <c r="C26" s="155"/>
      <c r="D26" s="156"/>
      <c r="E26" s="157"/>
      <c r="G26" s="12">
        <v>16</v>
      </c>
      <c r="H26" s="13" t="str">
        <f ca="1">IFERROR(VLOOKUP($G26,一覧!$B$6:$E$29,4,0),"")</f>
        <v/>
      </c>
      <c r="I26" s="14" t="str">
        <f ca="1">IF($D$12=72,"",IFERROR(VLOOKUP($G26,一覧!$B$34:$E$57,4,0),""))</f>
        <v/>
      </c>
      <c r="J26" s="14" t="str">
        <f ca="1">IFERROR(VLOOKUP($G26,一覧!$B$62:$E$85,4,0),"")</f>
        <v/>
      </c>
      <c r="K26" s="14" t="str">
        <f ca="1">IF($D$12=72,"",IFERROR(VLOOKUP($G26,一覧!$B$90:$E$113,4,0),""))</f>
        <v/>
      </c>
      <c r="L26" s="15" t="str">
        <f ca="1">IFERROR(VLOOKUP($G26,一覧!$B$118:$E$141,4,0),"")</f>
        <v/>
      </c>
    </row>
    <row r="27" spans="1:12" ht="17.100000000000001" customHeight="1" x14ac:dyDescent="0.25">
      <c r="A27" s="129"/>
      <c r="B27" s="104" t="s">
        <v>20</v>
      </c>
      <c r="C27" s="155"/>
      <c r="D27" s="156"/>
      <c r="E27" s="157"/>
      <c r="G27" s="12">
        <v>17</v>
      </c>
      <c r="H27" s="13" t="str">
        <f ca="1">IFERROR(VLOOKUP($G27,一覧!$B$6:$E$29,4,0),"")</f>
        <v/>
      </c>
      <c r="I27" s="14" t="str">
        <f ca="1">IF($D$12=72,"",IFERROR(VLOOKUP($G27,一覧!$B$34:$E$57,4,0),""))</f>
        <v/>
      </c>
      <c r="J27" s="14" t="str">
        <f ca="1">IFERROR(VLOOKUP($G27,一覧!$B$62:$E$85,4,0),"")</f>
        <v/>
      </c>
      <c r="K27" s="14" t="str">
        <f ca="1">IF($D$12=72,"",IFERROR(VLOOKUP($G27,一覧!$B$90:$E$113,4,0),""))</f>
        <v/>
      </c>
      <c r="L27" s="15" t="str">
        <f ca="1">IFERROR(VLOOKUP($G27,一覧!$B$118:$E$141,4,0),"")</f>
        <v/>
      </c>
    </row>
    <row r="28" spans="1:12" ht="17.100000000000001" customHeight="1" x14ac:dyDescent="0.25">
      <c r="A28" s="129"/>
      <c r="B28" s="104" t="s">
        <v>26</v>
      </c>
      <c r="C28" s="155"/>
      <c r="D28" s="156"/>
      <c r="E28" s="157"/>
      <c r="G28" s="12">
        <v>18</v>
      </c>
      <c r="H28" s="13" t="str">
        <f ca="1">IFERROR(VLOOKUP($G28,一覧!$B$6:$E$29,4,0),"")</f>
        <v/>
      </c>
      <c r="I28" s="14" t="str">
        <f ca="1">IF($D$12=72,"",IFERROR(VLOOKUP($G28,一覧!$B$34:$E$57,4,0),""))</f>
        <v/>
      </c>
      <c r="J28" s="14" t="str">
        <f ca="1">IFERROR(VLOOKUP($G28,一覧!$B$62:$E$85,4,0),"")</f>
        <v/>
      </c>
      <c r="K28" s="14" t="str">
        <f ca="1">IF($D$12=72,"",IFERROR(VLOOKUP($G28,一覧!$B$90:$E$113,4,0),""))</f>
        <v/>
      </c>
      <c r="L28" s="15" t="str">
        <f ca="1">IFERROR(VLOOKUP($G28,一覧!$B$118:$E$141,4,0),"")</f>
        <v/>
      </c>
    </row>
    <row r="29" spans="1:12" ht="17.100000000000001" customHeight="1" x14ac:dyDescent="0.25">
      <c r="A29" s="129"/>
      <c r="B29" s="104" t="s">
        <v>31</v>
      </c>
      <c r="C29" s="155"/>
      <c r="D29" s="156"/>
      <c r="E29" s="157"/>
      <c r="G29" s="12">
        <v>19</v>
      </c>
      <c r="H29" s="13" t="str">
        <f ca="1">IFERROR(VLOOKUP($G29,一覧!$B$6:$E$29,4,0),"")</f>
        <v/>
      </c>
      <c r="I29" s="14" t="str">
        <f ca="1">IF($D$12=72,"",IFERROR(VLOOKUP($G29,一覧!$B$34:$E$57,4,0),""))</f>
        <v/>
      </c>
      <c r="J29" s="14" t="str">
        <f ca="1">IFERROR(VLOOKUP($G29,一覧!$B$62:$E$85,4,0),"")</f>
        <v/>
      </c>
      <c r="K29" s="14" t="str">
        <f ca="1">IF($D$12=72,"",IFERROR(VLOOKUP($G29,一覧!$B$90:$E$113,4,0),""))</f>
        <v/>
      </c>
      <c r="L29" s="15" t="str">
        <f ca="1">IFERROR(VLOOKUP($G29,一覧!$B$118:$E$141,4,0),"")</f>
        <v/>
      </c>
    </row>
    <row r="30" spans="1:12" ht="17.100000000000001" customHeight="1" x14ac:dyDescent="0.25">
      <c r="A30" s="132"/>
      <c r="G30" s="12">
        <v>20</v>
      </c>
      <c r="H30" s="13" t="str">
        <f ca="1">IFERROR(VLOOKUP($G30,一覧!$B$6:$E$29,4,0),"")</f>
        <v/>
      </c>
      <c r="I30" s="14" t="str">
        <f ca="1">IF($D$12=72,"",IFERROR(VLOOKUP($G30,一覧!$B$34:$E$57,4,0),""))</f>
        <v/>
      </c>
      <c r="J30" s="14" t="str">
        <f ca="1">IFERROR(VLOOKUP($G30,一覧!$B$62:$E$85,4,0),"")</f>
        <v/>
      </c>
      <c r="K30" s="14" t="str">
        <f ca="1">IF($D$12=72,"",IFERROR(VLOOKUP($G30,一覧!$B$90:$E$113,4,0),""))</f>
        <v/>
      </c>
      <c r="L30" s="15" t="str">
        <f ca="1">IFERROR(VLOOKUP($G30,一覧!$B$118:$E$141,4,0),"")</f>
        <v/>
      </c>
    </row>
    <row r="31" spans="1:12" ht="17.100000000000001" customHeight="1" x14ac:dyDescent="0.25">
      <c r="A31" s="132"/>
      <c r="G31" s="12">
        <v>21</v>
      </c>
      <c r="H31" s="13" t="str">
        <f ca="1">IFERROR(VLOOKUP($G31,一覧!$B$6:$E$29,4,0),"")</f>
        <v/>
      </c>
      <c r="I31" s="14" t="str">
        <f ca="1">IF($D$12=72,"",IFERROR(VLOOKUP($G31,一覧!$B$34:$E$57,4,0),""))</f>
        <v/>
      </c>
      <c r="J31" s="14" t="str">
        <f ca="1">IFERROR(VLOOKUP($G31,一覧!$B$62:$E$85,4,0),"")</f>
        <v/>
      </c>
      <c r="K31" s="14" t="str">
        <f ca="1">IF($D$12=72,"",IFERROR(VLOOKUP($G31,一覧!$B$90:$E$113,4,0),""))</f>
        <v/>
      </c>
      <c r="L31" s="15" t="str">
        <f ca="1">IFERROR(VLOOKUP($G31,一覧!$B$118:$E$141,4,0),"")</f>
        <v/>
      </c>
    </row>
    <row r="32" spans="1:12" ht="17.100000000000001" customHeight="1" x14ac:dyDescent="0.25">
      <c r="A32" s="132"/>
      <c r="G32" s="12">
        <v>22</v>
      </c>
      <c r="H32" s="13" t="str">
        <f ca="1">IFERROR(VLOOKUP($G32,一覧!$B$6:$E$29,4,0),"")</f>
        <v/>
      </c>
      <c r="I32" s="14" t="str">
        <f ca="1">IF($D$12=72,"",IFERROR(VLOOKUP($G32,一覧!$B$34:$E$57,4,0),""))</f>
        <v/>
      </c>
      <c r="J32" s="14" t="str">
        <f ca="1">IFERROR(VLOOKUP($G32,一覧!$B$62:$E$85,4,0),"")</f>
        <v/>
      </c>
      <c r="K32" s="14" t="str">
        <f ca="1">IF($D$12=72,"",IFERROR(VLOOKUP($G32,一覧!$B$90:$E$113,4,0),""))</f>
        <v/>
      </c>
      <c r="L32" s="15" t="str">
        <f ca="1">IFERROR(VLOOKUP($G32,一覧!$B$118:$E$141,4,0),"")</f>
        <v/>
      </c>
    </row>
    <row r="33" spans="1:31" ht="17.100000000000001" customHeight="1" x14ac:dyDescent="0.25">
      <c r="A33" s="132"/>
      <c r="G33" s="12">
        <v>23</v>
      </c>
      <c r="H33" s="13" t="str">
        <f ca="1">IFERROR(VLOOKUP($G33,一覧!$B$6:$E$29,4,0),"")</f>
        <v/>
      </c>
      <c r="I33" s="14" t="str">
        <f ca="1">IF($D$12=72,"",IFERROR(VLOOKUP($G33,一覧!$B$34:$E$57,4,0),""))</f>
        <v/>
      </c>
      <c r="J33" s="14" t="str">
        <f ca="1">IFERROR(VLOOKUP($G33,一覧!$B$62:$E$85,4,0),"")</f>
        <v/>
      </c>
      <c r="K33" s="14" t="str">
        <f ca="1">IF($D$12=72,"",IFERROR(VLOOKUP($G33,一覧!$B$90:$E$113,4,0),""))</f>
        <v/>
      </c>
      <c r="L33" s="15" t="str">
        <f ca="1">IFERROR(VLOOKUP($G33,一覧!$B$118:$E$141,4,0),"")</f>
        <v/>
      </c>
    </row>
    <row r="34" spans="1:31" ht="17.100000000000001" customHeight="1" thickBot="1" x14ac:dyDescent="0.3">
      <c r="A34" s="132"/>
      <c r="G34" s="16">
        <v>24</v>
      </c>
      <c r="H34" s="17" t="str">
        <f ca="1">IFERROR(VLOOKUP($G34,一覧!$B$6:$E$29,4,0),"")</f>
        <v/>
      </c>
      <c r="I34" s="18" t="str">
        <f ca="1">IF($D$12=72,"",IFERROR(VLOOKUP($G34,一覧!$B$34:$E$57,4,0),""))</f>
        <v/>
      </c>
      <c r="J34" s="18" t="str">
        <f ca="1">IFERROR(VLOOKUP($G34,一覧!$B$62:$E$85,4,0),"")</f>
        <v/>
      </c>
      <c r="K34" s="18" t="str">
        <f ca="1">IF($D$12=72,"",IFERROR(VLOOKUP($G34,一覧!$B$90:$E$113,4,0),""))</f>
        <v/>
      </c>
      <c r="L34" s="19" t="str">
        <f ca="1">IFERROR(VLOOKUP($G34,一覧!$B$118:$E$141,4,0),"")</f>
        <v/>
      </c>
    </row>
    <row r="35" spans="1:31" x14ac:dyDescent="0.25">
      <c r="A35" s="132"/>
    </row>
    <row r="36" spans="1:31" x14ac:dyDescent="0.25">
      <c r="A36" s="128" t="s">
        <v>165</v>
      </c>
      <c r="B36" s="21" t="s">
        <v>233</v>
      </c>
      <c r="F36" s="133" t="s">
        <v>174</v>
      </c>
      <c r="G36" s="131" t="s">
        <v>237</v>
      </c>
      <c r="H36" s="131"/>
      <c r="I36" s="131"/>
      <c r="J36" s="131"/>
      <c r="K36" s="131"/>
      <c r="L36" s="131"/>
      <c r="U36" s="20">
        <f>D12/5</f>
        <v>24</v>
      </c>
    </row>
    <row r="37" spans="1:31" ht="15" thickBot="1" x14ac:dyDescent="0.3">
      <c r="B37" s="127" t="s">
        <v>234</v>
      </c>
      <c r="C37" s="127"/>
      <c r="G37" s="127" t="s">
        <v>277</v>
      </c>
      <c r="U37" s="22"/>
      <c r="V37" s="23"/>
      <c r="W37" s="23" t="s">
        <v>7</v>
      </c>
      <c r="X37" s="23"/>
      <c r="Y37" s="23" t="s">
        <v>58</v>
      </c>
      <c r="Z37" s="23"/>
      <c r="AA37" s="23" t="s">
        <v>20</v>
      </c>
      <c r="AB37" s="23"/>
      <c r="AC37" s="23" t="s">
        <v>26</v>
      </c>
      <c r="AD37" s="23"/>
      <c r="AE37" s="24" t="s">
        <v>31</v>
      </c>
    </row>
    <row r="38" spans="1:31" ht="17.100000000000001" customHeight="1" thickBot="1" x14ac:dyDescent="0.3">
      <c r="B38" s="127" t="s">
        <v>235</v>
      </c>
      <c r="C38" s="127"/>
      <c r="G38" s="134" t="s">
        <v>57</v>
      </c>
      <c r="H38" s="135" t="s">
        <v>7</v>
      </c>
      <c r="I38" s="136" t="s">
        <v>58</v>
      </c>
      <c r="J38" s="136" t="s">
        <v>20</v>
      </c>
      <c r="K38" s="136" t="s">
        <v>26</v>
      </c>
      <c r="L38" s="137" t="s">
        <v>31</v>
      </c>
      <c r="N38" s="22" t="s">
        <v>57</v>
      </c>
      <c r="O38" s="23" t="s">
        <v>7</v>
      </c>
      <c r="P38" s="23" t="s">
        <v>58</v>
      </c>
      <c r="Q38" s="23" t="s">
        <v>20</v>
      </c>
      <c r="R38" s="23" t="s">
        <v>26</v>
      </c>
      <c r="S38" s="24" t="s">
        <v>31</v>
      </c>
      <c r="T38" s="25"/>
      <c r="U38" s="26"/>
      <c r="V38" s="25"/>
      <c r="W38" s="25"/>
      <c r="X38" s="25"/>
      <c r="Y38" s="25"/>
      <c r="Z38" s="25"/>
      <c r="AA38" s="25"/>
      <c r="AB38" s="25"/>
      <c r="AC38" s="25"/>
      <c r="AD38" s="25"/>
      <c r="AE38" s="27"/>
    </row>
    <row r="39" spans="1:31" ht="17.100000000000001" customHeight="1" x14ac:dyDescent="0.25">
      <c r="B39" s="127" t="s">
        <v>236</v>
      </c>
      <c r="G39" s="8">
        <v>1</v>
      </c>
      <c r="H39" s="28"/>
      <c r="I39" s="29"/>
      <c r="J39" s="29"/>
      <c r="K39" s="29"/>
      <c r="L39" s="30"/>
      <c r="N39" s="31">
        <v>1</v>
      </c>
      <c r="O39" s="32">
        <f t="shared" ref="O39:O62" si="0">IF(OR(ISBLANK($C$41),$N39&lt;$C$41),0,1)</f>
        <v>0</v>
      </c>
      <c r="P39" s="32">
        <f t="shared" ref="P39:P62" si="1">IF(OR(ISBLANK($C$42),$N39&lt;$C$42),0,1)</f>
        <v>0</v>
      </c>
      <c r="Q39" s="32">
        <f t="shared" ref="Q39:Q62" si="2">IF(OR(ISBLANK($C$43),$N39&lt;$C$43),0,1)</f>
        <v>0</v>
      </c>
      <c r="R39" s="32">
        <f t="shared" ref="R39:R62" si="3">IF(OR(ISBLANK($C$44),$N39&lt;$C$44),0,1)</f>
        <v>0</v>
      </c>
      <c r="S39" s="33">
        <f t="shared" ref="S39:S62" si="4">IF(OR(ISBLANK($C$45),$N39&lt;$C$45),0,1)</f>
        <v>0</v>
      </c>
      <c r="T39" s="32"/>
      <c r="U39" s="34">
        <v>0</v>
      </c>
      <c r="V39" s="32" t="str">
        <f t="shared" ref="V39:V62" si="5">IF(OR($C$41=0,$C$41+$U39&gt;$U$36),"",$C$41+$U39)</f>
        <v/>
      </c>
      <c r="W39" s="35" t="str">
        <f t="shared" ref="W39:W62" ca="1" si="6">IFERROR(OFFSET(H$10,V39,0),"")</f>
        <v/>
      </c>
      <c r="X39" s="32" t="str">
        <f t="shared" ref="X39:X62" si="7">IF(OR($C$42=0,$C$42+$U39&gt;$U$36),"",$C$42+$U39)</f>
        <v/>
      </c>
      <c r="Y39" s="35" t="str">
        <f t="shared" ref="Y39:Y62" ca="1" si="8">IFERROR(OFFSET(I$10,X39,0),"")</f>
        <v/>
      </c>
      <c r="Z39" s="32" t="str">
        <f t="shared" ref="Z39:Z62" si="9">IF(OR($C$43=0,$C$43+$U39&gt;$U$36),"",$C$43+$U39)</f>
        <v/>
      </c>
      <c r="AA39" s="35" t="str">
        <f t="shared" ref="AA39:AA62" ca="1" si="10">IFERROR(OFFSET(J$10,Z39,0),"")</f>
        <v/>
      </c>
      <c r="AB39" s="32" t="str">
        <f t="shared" ref="AB39:AB62" si="11">IF(OR($C$44=0,$C$44+$U39&gt;$U$36),"",$C$44+$U39)</f>
        <v/>
      </c>
      <c r="AC39" s="35" t="str">
        <f t="shared" ref="AC39:AC62" ca="1" si="12">IFERROR(OFFSET(K$10,AB39,0),"")</f>
        <v/>
      </c>
      <c r="AD39" s="32" t="str">
        <f t="shared" ref="AD39:AD62" si="13">IF(OR($C$45=0,$C$45+$U39&gt;$U$36),"",$C$45+$U39)</f>
        <v/>
      </c>
      <c r="AE39" s="36" t="str">
        <f t="shared" ref="AE39:AE62" ca="1" si="14">IFERROR(OFFSET(L$10,AD39,0),"")</f>
        <v/>
      </c>
    </row>
    <row r="40" spans="1:31" ht="17.100000000000001" customHeight="1" x14ac:dyDescent="0.25">
      <c r="B40" s="127" t="s">
        <v>276</v>
      </c>
      <c r="G40" s="12">
        <v>2</v>
      </c>
      <c r="H40" s="37"/>
      <c r="I40" s="29"/>
      <c r="J40" s="38"/>
      <c r="K40" s="38"/>
      <c r="L40" s="39"/>
      <c r="N40" s="31">
        <v>2</v>
      </c>
      <c r="O40" s="32">
        <f t="shared" si="0"/>
        <v>0</v>
      </c>
      <c r="P40" s="32">
        <f t="shared" si="1"/>
        <v>0</v>
      </c>
      <c r="Q40" s="32">
        <f t="shared" si="2"/>
        <v>0</v>
      </c>
      <c r="R40" s="32">
        <f t="shared" si="3"/>
        <v>0</v>
      </c>
      <c r="S40" s="33">
        <f t="shared" si="4"/>
        <v>0</v>
      </c>
      <c r="T40" s="32"/>
      <c r="U40" s="34">
        <v>1</v>
      </c>
      <c r="V40" s="32" t="str">
        <f t="shared" si="5"/>
        <v/>
      </c>
      <c r="W40" s="35" t="str">
        <f t="shared" ca="1" si="6"/>
        <v/>
      </c>
      <c r="X40" s="32" t="str">
        <f t="shared" si="7"/>
        <v/>
      </c>
      <c r="Y40" s="35" t="str">
        <f t="shared" ca="1" si="8"/>
        <v/>
      </c>
      <c r="Z40" s="32" t="str">
        <f t="shared" si="9"/>
        <v/>
      </c>
      <c r="AA40" s="35" t="str">
        <f t="shared" ca="1" si="10"/>
        <v/>
      </c>
      <c r="AB40" s="32" t="str">
        <f t="shared" si="11"/>
        <v/>
      </c>
      <c r="AC40" s="35" t="str">
        <f t="shared" ca="1" si="12"/>
        <v/>
      </c>
      <c r="AD40" s="32" t="str">
        <f t="shared" si="13"/>
        <v/>
      </c>
      <c r="AE40" s="36" t="str">
        <f t="shared" ca="1" si="14"/>
        <v/>
      </c>
    </row>
    <row r="41" spans="1:31" ht="17.100000000000001" customHeight="1" x14ac:dyDescent="0.25">
      <c r="B41" s="104" t="s">
        <v>7</v>
      </c>
      <c r="C41" s="114"/>
      <c r="D41" s="138" t="s">
        <v>232</v>
      </c>
      <c r="G41" s="12">
        <v>3</v>
      </c>
      <c r="H41" s="37"/>
      <c r="I41" s="38"/>
      <c r="J41" s="38"/>
      <c r="K41" s="38"/>
      <c r="L41" s="39"/>
      <c r="N41" s="31">
        <v>3</v>
      </c>
      <c r="O41" s="32">
        <f t="shared" si="0"/>
        <v>0</v>
      </c>
      <c r="P41" s="32">
        <f t="shared" si="1"/>
        <v>0</v>
      </c>
      <c r="Q41" s="32">
        <f t="shared" si="2"/>
        <v>0</v>
      </c>
      <c r="R41" s="32">
        <f t="shared" si="3"/>
        <v>0</v>
      </c>
      <c r="S41" s="33">
        <f t="shared" si="4"/>
        <v>0</v>
      </c>
      <c r="T41" s="32"/>
      <c r="U41" s="34">
        <v>2</v>
      </c>
      <c r="V41" s="32" t="str">
        <f t="shared" si="5"/>
        <v/>
      </c>
      <c r="W41" s="35" t="str">
        <f t="shared" ca="1" si="6"/>
        <v/>
      </c>
      <c r="X41" s="32" t="str">
        <f t="shared" si="7"/>
        <v/>
      </c>
      <c r="Y41" s="35" t="str">
        <f t="shared" ca="1" si="8"/>
        <v/>
      </c>
      <c r="Z41" s="32" t="str">
        <f t="shared" si="9"/>
        <v/>
      </c>
      <c r="AA41" s="35" t="str">
        <f t="shared" ca="1" si="10"/>
        <v/>
      </c>
      <c r="AB41" s="32" t="str">
        <f t="shared" si="11"/>
        <v/>
      </c>
      <c r="AC41" s="35" t="str">
        <f t="shared" ca="1" si="12"/>
        <v/>
      </c>
      <c r="AD41" s="32" t="str">
        <f t="shared" si="13"/>
        <v/>
      </c>
      <c r="AE41" s="36" t="str">
        <f t="shared" ca="1" si="14"/>
        <v/>
      </c>
    </row>
    <row r="42" spans="1:31" ht="17.100000000000001" customHeight="1" x14ac:dyDescent="0.25">
      <c r="B42" s="104" t="s">
        <v>58</v>
      </c>
      <c r="C42" s="114"/>
      <c r="D42" s="138" t="s">
        <v>232</v>
      </c>
      <c r="G42" s="12">
        <v>4</v>
      </c>
      <c r="H42" s="37"/>
      <c r="I42" s="38"/>
      <c r="J42" s="38"/>
      <c r="K42" s="38"/>
      <c r="L42" s="39"/>
      <c r="N42" s="31">
        <v>4</v>
      </c>
      <c r="O42" s="32">
        <f t="shared" si="0"/>
        <v>0</v>
      </c>
      <c r="P42" s="32">
        <f t="shared" si="1"/>
        <v>0</v>
      </c>
      <c r="Q42" s="32">
        <f t="shared" si="2"/>
        <v>0</v>
      </c>
      <c r="R42" s="32">
        <f t="shared" si="3"/>
        <v>0</v>
      </c>
      <c r="S42" s="33">
        <f t="shared" si="4"/>
        <v>0</v>
      </c>
      <c r="T42" s="32"/>
      <c r="U42" s="34">
        <v>3</v>
      </c>
      <c r="V42" s="32" t="str">
        <f t="shared" si="5"/>
        <v/>
      </c>
      <c r="W42" s="35" t="str">
        <f t="shared" ca="1" si="6"/>
        <v/>
      </c>
      <c r="X42" s="32" t="str">
        <f t="shared" si="7"/>
        <v/>
      </c>
      <c r="Y42" s="35" t="str">
        <f t="shared" ca="1" si="8"/>
        <v/>
      </c>
      <c r="Z42" s="32" t="str">
        <f t="shared" si="9"/>
        <v/>
      </c>
      <c r="AA42" s="35" t="str">
        <f t="shared" ca="1" si="10"/>
        <v/>
      </c>
      <c r="AB42" s="32" t="str">
        <f t="shared" si="11"/>
        <v/>
      </c>
      <c r="AC42" s="35" t="str">
        <f t="shared" ca="1" si="12"/>
        <v/>
      </c>
      <c r="AD42" s="32" t="str">
        <f t="shared" si="13"/>
        <v/>
      </c>
      <c r="AE42" s="36" t="str">
        <f t="shared" ca="1" si="14"/>
        <v/>
      </c>
    </row>
    <row r="43" spans="1:31" ht="17.100000000000001" customHeight="1" x14ac:dyDescent="0.25">
      <c r="B43" s="104" t="s">
        <v>20</v>
      </c>
      <c r="C43" s="114"/>
      <c r="D43" s="138" t="s">
        <v>232</v>
      </c>
      <c r="G43" s="12">
        <v>5</v>
      </c>
      <c r="H43" s="37"/>
      <c r="I43" s="38"/>
      <c r="J43" s="38"/>
      <c r="K43" s="38"/>
      <c r="L43" s="39"/>
      <c r="N43" s="31">
        <v>5</v>
      </c>
      <c r="O43" s="32">
        <f t="shared" si="0"/>
        <v>0</v>
      </c>
      <c r="P43" s="32">
        <f t="shared" si="1"/>
        <v>0</v>
      </c>
      <c r="Q43" s="32">
        <f t="shared" si="2"/>
        <v>0</v>
      </c>
      <c r="R43" s="32">
        <f t="shared" si="3"/>
        <v>0</v>
      </c>
      <c r="S43" s="33">
        <f t="shared" si="4"/>
        <v>0</v>
      </c>
      <c r="T43" s="32"/>
      <c r="U43" s="34">
        <v>4</v>
      </c>
      <c r="V43" s="32" t="str">
        <f t="shared" si="5"/>
        <v/>
      </c>
      <c r="W43" s="35" t="str">
        <f t="shared" ca="1" si="6"/>
        <v/>
      </c>
      <c r="X43" s="32" t="str">
        <f t="shared" si="7"/>
        <v/>
      </c>
      <c r="Y43" s="35" t="str">
        <f t="shared" ca="1" si="8"/>
        <v/>
      </c>
      <c r="Z43" s="32" t="str">
        <f t="shared" si="9"/>
        <v/>
      </c>
      <c r="AA43" s="35" t="str">
        <f t="shared" ca="1" si="10"/>
        <v/>
      </c>
      <c r="AB43" s="32" t="str">
        <f t="shared" si="11"/>
        <v/>
      </c>
      <c r="AC43" s="35" t="str">
        <f t="shared" ca="1" si="12"/>
        <v/>
      </c>
      <c r="AD43" s="32" t="str">
        <f t="shared" si="13"/>
        <v/>
      </c>
      <c r="AE43" s="36" t="str">
        <f t="shared" ca="1" si="14"/>
        <v/>
      </c>
    </row>
    <row r="44" spans="1:31" ht="17.100000000000001" customHeight="1" x14ac:dyDescent="0.25">
      <c r="B44" s="104" t="s">
        <v>26</v>
      </c>
      <c r="C44" s="114"/>
      <c r="D44" s="138" t="s">
        <v>232</v>
      </c>
      <c r="G44" s="12">
        <v>6</v>
      </c>
      <c r="H44" s="37"/>
      <c r="I44" s="38"/>
      <c r="J44" s="38"/>
      <c r="K44" s="38"/>
      <c r="L44" s="39"/>
      <c r="N44" s="31">
        <v>6</v>
      </c>
      <c r="O44" s="32">
        <f t="shared" si="0"/>
        <v>0</v>
      </c>
      <c r="P44" s="32">
        <f t="shared" si="1"/>
        <v>0</v>
      </c>
      <c r="Q44" s="32">
        <f t="shared" si="2"/>
        <v>0</v>
      </c>
      <c r="R44" s="32">
        <f t="shared" si="3"/>
        <v>0</v>
      </c>
      <c r="S44" s="33">
        <f t="shared" si="4"/>
        <v>0</v>
      </c>
      <c r="T44" s="32"/>
      <c r="U44" s="34">
        <v>5</v>
      </c>
      <c r="V44" s="32" t="str">
        <f t="shared" si="5"/>
        <v/>
      </c>
      <c r="W44" s="35" t="str">
        <f t="shared" ca="1" si="6"/>
        <v/>
      </c>
      <c r="X44" s="32" t="str">
        <f t="shared" si="7"/>
        <v/>
      </c>
      <c r="Y44" s="35" t="str">
        <f t="shared" ca="1" si="8"/>
        <v/>
      </c>
      <c r="Z44" s="32" t="str">
        <f t="shared" si="9"/>
        <v/>
      </c>
      <c r="AA44" s="35" t="str">
        <f t="shared" ca="1" si="10"/>
        <v/>
      </c>
      <c r="AB44" s="32" t="str">
        <f t="shared" si="11"/>
        <v/>
      </c>
      <c r="AC44" s="35" t="str">
        <f t="shared" ca="1" si="12"/>
        <v/>
      </c>
      <c r="AD44" s="32" t="str">
        <f t="shared" si="13"/>
        <v/>
      </c>
      <c r="AE44" s="36" t="str">
        <f t="shared" ca="1" si="14"/>
        <v/>
      </c>
    </row>
    <row r="45" spans="1:31" ht="17.100000000000001" customHeight="1" x14ac:dyDescent="0.25">
      <c r="B45" s="104" t="s">
        <v>31</v>
      </c>
      <c r="C45" s="114"/>
      <c r="D45" s="138" t="s">
        <v>232</v>
      </c>
      <c r="G45" s="12">
        <v>7</v>
      </c>
      <c r="H45" s="37"/>
      <c r="I45" s="38"/>
      <c r="J45" s="38"/>
      <c r="K45" s="38"/>
      <c r="L45" s="39"/>
      <c r="N45" s="31">
        <v>7</v>
      </c>
      <c r="O45" s="32">
        <f t="shared" si="0"/>
        <v>0</v>
      </c>
      <c r="P45" s="32">
        <f t="shared" si="1"/>
        <v>0</v>
      </c>
      <c r="Q45" s="32">
        <f t="shared" si="2"/>
        <v>0</v>
      </c>
      <c r="R45" s="32">
        <f t="shared" si="3"/>
        <v>0</v>
      </c>
      <c r="S45" s="33">
        <f t="shared" si="4"/>
        <v>0</v>
      </c>
      <c r="T45" s="32"/>
      <c r="U45" s="34">
        <v>6</v>
      </c>
      <c r="V45" s="32" t="str">
        <f t="shared" si="5"/>
        <v/>
      </c>
      <c r="W45" s="35" t="str">
        <f t="shared" ca="1" si="6"/>
        <v/>
      </c>
      <c r="X45" s="32" t="str">
        <f t="shared" si="7"/>
        <v/>
      </c>
      <c r="Y45" s="35" t="str">
        <f t="shared" ca="1" si="8"/>
        <v/>
      </c>
      <c r="Z45" s="32" t="str">
        <f t="shared" si="9"/>
        <v/>
      </c>
      <c r="AA45" s="35" t="str">
        <f t="shared" ca="1" si="10"/>
        <v/>
      </c>
      <c r="AB45" s="32" t="str">
        <f t="shared" si="11"/>
        <v/>
      </c>
      <c r="AC45" s="35" t="str">
        <f t="shared" ca="1" si="12"/>
        <v/>
      </c>
      <c r="AD45" s="32" t="str">
        <f t="shared" si="13"/>
        <v/>
      </c>
      <c r="AE45" s="36" t="str">
        <f t="shared" ca="1" si="14"/>
        <v/>
      </c>
    </row>
    <row r="46" spans="1:31" ht="17.100000000000001" customHeight="1" x14ac:dyDescent="0.25">
      <c r="G46" s="12">
        <v>8</v>
      </c>
      <c r="H46" s="37"/>
      <c r="I46" s="38"/>
      <c r="J46" s="38"/>
      <c r="K46" s="38"/>
      <c r="L46" s="39"/>
      <c r="N46" s="31">
        <v>8</v>
      </c>
      <c r="O46" s="32">
        <f t="shared" si="0"/>
        <v>0</v>
      </c>
      <c r="P46" s="32">
        <f t="shared" si="1"/>
        <v>0</v>
      </c>
      <c r="Q46" s="32">
        <f t="shared" si="2"/>
        <v>0</v>
      </c>
      <c r="R46" s="32">
        <f t="shared" si="3"/>
        <v>0</v>
      </c>
      <c r="S46" s="33">
        <f t="shared" si="4"/>
        <v>0</v>
      </c>
      <c r="T46" s="32"/>
      <c r="U46" s="34">
        <v>7</v>
      </c>
      <c r="V46" s="32" t="str">
        <f t="shared" si="5"/>
        <v/>
      </c>
      <c r="W46" s="35" t="str">
        <f t="shared" ca="1" si="6"/>
        <v/>
      </c>
      <c r="X46" s="32" t="str">
        <f t="shared" si="7"/>
        <v/>
      </c>
      <c r="Y46" s="35" t="str">
        <f t="shared" ca="1" si="8"/>
        <v/>
      </c>
      <c r="Z46" s="32" t="str">
        <f t="shared" si="9"/>
        <v/>
      </c>
      <c r="AA46" s="35" t="str">
        <f t="shared" ca="1" si="10"/>
        <v/>
      </c>
      <c r="AB46" s="32" t="str">
        <f t="shared" si="11"/>
        <v/>
      </c>
      <c r="AC46" s="35" t="str">
        <f t="shared" ca="1" si="12"/>
        <v/>
      </c>
      <c r="AD46" s="32" t="str">
        <f t="shared" si="13"/>
        <v/>
      </c>
      <c r="AE46" s="36" t="str">
        <f t="shared" ca="1" si="14"/>
        <v/>
      </c>
    </row>
    <row r="47" spans="1:31" ht="17.100000000000001" customHeight="1" x14ac:dyDescent="0.25">
      <c r="G47" s="12">
        <v>9</v>
      </c>
      <c r="H47" s="37"/>
      <c r="I47" s="38"/>
      <c r="J47" s="38"/>
      <c r="K47" s="38"/>
      <c r="L47" s="39"/>
      <c r="N47" s="31">
        <v>9</v>
      </c>
      <c r="O47" s="32">
        <f t="shared" si="0"/>
        <v>0</v>
      </c>
      <c r="P47" s="32">
        <f t="shared" si="1"/>
        <v>0</v>
      </c>
      <c r="Q47" s="32">
        <f t="shared" si="2"/>
        <v>0</v>
      </c>
      <c r="R47" s="32">
        <f t="shared" si="3"/>
        <v>0</v>
      </c>
      <c r="S47" s="33">
        <f t="shared" si="4"/>
        <v>0</v>
      </c>
      <c r="T47" s="32"/>
      <c r="U47" s="34">
        <v>8</v>
      </c>
      <c r="V47" s="32" t="str">
        <f t="shared" si="5"/>
        <v/>
      </c>
      <c r="W47" s="35" t="str">
        <f t="shared" ca="1" si="6"/>
        <v/>
      </c>
      <c r="X47" s="32" t="str">
        <f t="shared" si="7"/>
        <v/>
      </c>
      <c r="Y47" s="35" t="str">
        <f t="shared" ca="1" si="8"/>
        <v/>
      </c>
      <c r="Z47" s="32" t="str">
        <f t="shared" si="9"/>
        <v/>
      </c>
      <c r="AA47" s="35" t="str">
        <f t="shared" ca="1" si="10"/>
        <v/>
      </c>
      <c r="AB47" s="32" t="str">
        <f t="shared" si="11"/>
        <v/>
      </c>
      <c r="AC47" s="35" t="str">
        <f t="shared" ca="1" si="12"/>
        <v/>
      </c>
      <c r="AD47" s="32" t="str">
        <f t="shared" si="13"/>
        <v/>
      </c>
      <c r="AE47" s="36" t="str">
        <f t="shared" ca="1" si="14"/>
        <v/>
      </c>
    </row>
    <row r="48" spans="1:31" ht="17.100000000000001" customHeight="1" x14ac:dyDescent="0.25">
      <c r="G48" s="12">
        <v>10</v>
      </c>
      <c r="H48" s="37"/>
      <c r="I48" s="38"/>
      <c r="J48" s="38"/>
      <c r="K48" s="38"/>
      <c r="L48" s="39"/>
      <c r="N48" s="31">
        <v>10</v>
      </c>
      <c r="O48" s="32">
        <f t="shared" si="0"/>
        <v>0</v>
      </c>
      <c r="P48" s="32">
        <f t="shared" si="1"/>
        <v>0</v>
      </c>
      <c r="Q48" s="32">
        <f t="shared" si="2"/>
        <v>0</v>
      </c>
      <c r="R48" s="32">
        <f t="shared" si="3"/>
        <v>0</v>
      </c>
      <c r="S48" s="33">
        <f t="shared" si="4"/>
        <v>0</v>
      </c>
      <c r="T48" s="32"/>
      <c r="U48" s="34">
        <v>9</v>
      </c>
      <c r="V48" s="32" t="str">
        <f t="shared" si="5"/>
        <v/>
      </c>
      <c r="W48" s="35" t="str">
        <f t="shared" ca="1" si="6"/>
        <v/>
      </c>
      <c r="X48" s="32" t="str">
        <f t="shared" si="7"/>
        <v/>
      </c>
      <c r="Y48" s="35" t="str">
        <f t="shared" ca="1" si="8"/>
        <v/>
      </c>
      <c r="Z48" s="32" t="str">
        <f t="shared" si="9"/>
        <v/>
      </c>
      <c r="AA48" s="35" t="str">
        <f t="shared" ca="1" si="10"/>
        <v/>
      </c>
      <c r="AB48" s="32" t="str">
        <f t="shared" si="11"/>
        <v/>
      </c>
      <c r="AC48" s="35" t="str">
        <f t="shared" ca="1" si="12"/>
        <v/>
      </c>
      <c r="AD48" s="32" t="str">
        <f t="shared" si="13"/>
        <v/>
      </c>
      <c r="AE48" s="36" t="str">
        <f t="shared" ca="1" si="14"/>
        <v/>
      </c>
    </row>
    <row r="49" spans="7:31" ht="17.100000000000001" customHeight="1" x14ac:dyDescent="0.25">
      <c r="G49" s="12">
        <v>11</v>
      </c>
      <c r="H49" s="37"/>
      <c r="I49" s="38"/>
      <c r="J49" s="38"/>
      <c r="K49" s="38"/>
      <c r="L49" s="39"/>
      <c r="N49" s="31">
        <v>11</v>
      </c>
      <c r="O49" s="32">
        <f t="shared" si="0"/>
        <v>0</v>
      </c>
      <c r="P49" s="32">
        <f t="shared" si="1"/>
        <v>0</v>
      </c>
      <c r="Q49" s="32">
        <f t="shared" si="2"/>
        <v>0</v>
      </c>
      <c r="R49" s="32">
        <f t="shared" si="3"/>
        <v>0</v>
      </c>
      <c r="S49" s="33">
        <f t="shared" si="4"/>
        <v>0</v>
      </c>
      <c r="T49" s="32"/>
      <c r="U49" s="34">
        <v>10</v>
      </c>
      <c r="V49" s="32" t="str">
        <f t="shared" si="5"/>
        <v/>
      </c>
      <c r="W49" s="35" t="str">
        <f t="shared" ca="1" si="6"/>
        <v/>
      </c>
      <c r="X49" s="32" t="str">
        <f t="shared" si="7"/>
        <v/>
      </c>
      <c r="Y49" s="35" t="str">
        <f t="shared" ca="1" si="8"/>
        <v/>
      </c>
      <c r="Z49" s="32" t="str">
        <f t="shared" si="9"/>
        <v/>
      </c>
      <c r="AA49" s="35" t="str">
        <f t="shared" ca="1" si="10"/>
        <v/>
      </c>
      <c r="AB49" s="32" t="str">
        <f t="shared" si="11"/>
        <v/>
      </c>
      <c r="AC49" s="35" t="str">
        <f t="shared" ca="1" si="12"/>
        <v/>
      </c>
      <c r="AD49" s="32" t="str">
        <f t="shared" si="13"/>
        <v/>
      </c>
      <c r="AE49" s="36" t="str">
        <f t="shared" ca="1" si="14"/>
        <v/>
      </c>
    </row>
    <row r="50" spans="7:31" ht="17.100000000000001" customHeight="1" x14ac:dyDescent="0.25">
      <c r="G50" s="12">
        <v>12</v>
      </c>
      <c r="H50" s="37"/>
      <c r="I50" s="38"/>
      <c r="J50" s="38"/>
      <c r="K50" s="38"/>
      <c r="L50" s="39"/>
      <c r="N50" s="31">
        <v>12</v>
      </c>
      <c r="O50" s="32">
        <f t="shared" si="0"/>
        <v>0</v>
      </c>
      <c r="P50" s="32">
        <f t="shared" si="1"/>
        <v>0</v>
      </c>
      <c r="Q50" s="32">
        <f t="shared" si="2"/>
        <v>0</v>
      </c>
      <c r="R50" s="32">
        <f t="shared" si="3"/>
        <v>0</v>
      </c>
      <c r="S50" s="33">
        <f t="shared" si="4"/>
        <v>0</v>
      </c>
      <c r="T50" s="32"/>
      <c r="U50" s="34">
        <v>11</v>
      </c>
      <c r="V50" s="32" t="str">
        <f t="shared" si="5"/>
        <v/>
      </c>
      <c r="W50" s="35" t="str">
        <f t="shared" ca="1" si="6"/>
        <v/>
      </c>
      <c r="X50" s="32" t="str">
        <f t="shared" si="7"/>
        <v/>
      </c>
      <c r="Y50" s="35" t="str">
        <f t="shared" ca="1" si="8"/>
        <v/>
      </c>
      <c r="Z50" s="32" t="str">
        <f t="shared" si="9"/>
        <v/>
      </c>
      <c r="AA50" s="35" t="str">
        <f t="shared" ca="1" si="10"/>
        <v/>
      </c>
      <c r="AB50" s="32" t="str">
        <f t="shared" si="11"/>
        <v/>
      </c>
      <c r="AC50" s="35" t="str">
        <f t="shared" ca="1" si="12"/>
        <v/>
      </c>
      <c r="AD50" s="32" t="str">
        <f t="shared" si="13"/>
        <v/>
      </c>
      <c r="AE50" s="36" t="str">
        <f t="shared" ca="1" si="14"/>
        <v/>
      </c>
    </row>
    <row r="51" spans="7:31" ht="17.100000000000001" customHeight="1" x14ac:dyDescent="0.25">
      <c r="G51" s="12">
        <v>13</v>
      </c>
      <c r="H51" s="37"/>
      <c r="I51" s="38"/>
      <c r="J51" s="38"/>
      <c r="K51" s="38"/>
      <c r="L51" s="39"/>
      <c r="N51" s="31">
        <v>13</v>
      </c>
      <c r="O51" s="32">
        <f t="shared" si="0"/>
        <v>0</v>
      </c>
      <c r="P51" s="32">
        <f t="shared" si="1"/>
        <v>0</v>
      </c>
      <c r="Q51" s="32">
        <f t="shared" si="2"/>
        <v>0</v>
      </c>
      <c r="R51" s="32">
        <f t="shared" si="3"/>
        <v>0</v>
      </c>
      <c r="S51" s="33">
        <f t="shared" si="4"/>
        <v>0</v>
      </c>
      <c r="T51" s="32"/>
      <c r="U51" s="34">
        <v>12</v>
      </c>
      <c r="V51" s="32" t="str">
        <f t="shared" si="5"/>
        <v/>
      </c>
      <c r="W51" s="35" t="str">
        <f t="shared" ca="1" si="6"/>
        <v/>
      </c>
      <c r="X51" s="32" t="str">
        <f t="shared" si="7"/>
        <v/>
      </c>
      <c r="Y51" s="35" t="str">
        <f t="shared" ca="1" si="8"/>
        <v/>
      </c>
      <c r="Z51" s="32" t="str">
        <f t="shared" si="9"/>
        <v/>
      </c>
      <c r="AA51" s="35" t="str">
        <f t="shared" ca="1" si="10"/>
        <v/>
      </c>
      <c r="AB51" s="32" t="str">
        <f t="shared" si="11"/>
        <v/>
      </c>
      <c r="AC51" s="35" t="str">
        <f t="shared" ca="1" si="12"/>
        <v/>
      </c>
      <c r="AD51" s="32" t="str">
        <f t="shared" si="13"/>
        <v/>
      </c>
      <c r="AE51" s="36" t="str">
        <f t="shared" ca="1" si="14"/>
        <v/>
      </c>
    </row>
    <row r="52" spans="7:31" ht="17.100000000000001" customHeight="1" x14ac:dyDescent="0.25">
      <c r="G52" s="12">
        <v>14</v>
      </c>
      <c r="H52" s="37"/>
      <c r="I52" s="38"/>
      <c r="J52" s="38"/>
      <c r="K52" s="38"/>
      <c r="L52" s="39"/>
      <c r="N52" s="31">
        <v>14</v>
      </c>
      <c r="O52" s="32">
        <f t="shared" si="0"/>
        <v>0</v>
      </c>
      <c r="P52" s="32">
        <f t="shared" si="1"/>
        <v>0</v>
      </c>
      <c r="Q52" s="32">
        <f t="shared" si="2"/>
        <v>0</v>
      </c>
      <c r="R52" s="32">
        <f t="shared" si="3"/>
        <v>0</v>
      </c>
      <c r="S52" s="33">
        <f t="shared" si="4"/>
        <v>0</v>
      </c>
      <c r="T52" s="32"/>
      <c r="U52" s="34">
        <v>13</v>
      </c>
      <c r="V52" s="32" t="str">
        <f t="shared" si="5"/>
        <v/>
      </c>
      <c r="W52" s="35" t="str">
        <f t="shared" ca="1" si="6"/>
        <v/>
      </c>
      <c r="X52" s="32" t="str">
        <f t="shared" si="7"/>
        <v/>
      </c>
      <c r="Y52" s="35" t="str">
        <f t="shared" ca="1" si="8"/>
        <v/>
      </c>
      <c r="Z52" s="32" t="str">
        <f t="shared" si="9"/>
        <v/>
      </c>
      <c r="AA52" s="35" t="str">
        <f t="shared" ca="1" si="10"/>
        <v/>
      </c>
      <c r="AB52" s="32" t="str">
        <f t="shared" si="11"/>
        <v/>
      </c>
      <c r="AC52" s="35" t="str">
        <f t="shared" ca="1" si="12"/>
        <v/>
      </c>
      <c r="AD52" s="32" t="str">
        <f t="shared" si="13"/>
        <v/>
      </c>
      <c r="AE52" s="36" t="str">
        <f t="shared" ca="1" si="14"/>
        <v/>
      </c>
    </row>
    <row r="53" spans="7:31" ht="17.100000000000001" customHeight="1" x14ac:dyDescent="0.25">
      <c r="G53" s="12">
        <v>15</v>
      </c>
      <c r="H53" s="37"/>
      <c r="I53" s="38"/>
      <c r="J53" s="38"/>
      <c r="K53" s="38"/>
      <c r="L53" s="39"/>
      <c r="N53" s="31">
        <v>15</v>
      </c>
      <c r="O53" s="32">
        <f t="shared" si="0"/>
        <v>0</v>
      </c>
      <c r="P53" s="32">
        <f t="shared" si="1"/>
        <v>0</v>
      </c>
      <c r="Q53" s="32">
        <f t="shared" si="2"/>
        <v>0</v>
      </c>
      <c r="R53" s="32">
        <f t="shared" si="3"/>
        <v>0</v>
      </c>
      <c r="S53" s="33">
        <f t="shared" si="4"/>
        <v>0</v>
      </c>
      <c r="T53" s="32"/>
      <c r="U53" s="34">
        <v>14</v>
      </c>
      <c r="V53" s="32" t="str">
        <f t="shared" si="5"/>
        <v/>
      </c>
      <c r="W53" s="35" t="str">
        <f t="shared" ca="1" si="6"/>
        <v/>
      </c>
      <c r="X53" s="32" t="str">
        <f t="shared" si="7"/>
        <v/>
      </c>
      <c r="Y53" s="35" t="str">
        <f t="shared" ca="1" si="8"/>
        <v/>
      </c>
      <c r="Z53" s="32" t="str">
        <f t="shared" si="9"/>
        <v/>
      </c>
      <c r="AA53" s="35" t="str">
        <f t="shared" ca="1" si="10"/>
        <v/>
      </c>
      <c r="AB53" s="32" t="str">
        <f t="shared" si="11"/>
        <v/>
      </c>
      <c r="AC53" s="35" t="str">
        <f t="shared" ca="1" si="12"/>
        <v/>
      </c>
      <c r="AD53" s="32" t="str">
        <f t="shared" si="13"/>
        <v/>
      </c>
      <c r="AE53" s="36" t="str">
        <f t="shared" ca="1" si="14"/>
        <v/>
      </c>
    </row>
    <row r="54" spans="7:31" ht="17.100000000000001" customHeight="1" x14ac:dyDescent="0.25">
      <c r="G54" s="12">
        <v>16</v>
      </c>
      <c r="H54" s="37"/>
      <c r="I54" s="38"/>
      <c r="J54" s="38"/>
      <c r="K54" s="38"/>
      <c r="L54" s="39"/>
      <c r="N54" s="31">
        <v>16</v>
      </c>
      <c r="O54" s="32">
        <f t="shared" si="0"/>
        <v>0</v>
      </c>
      <c r="P54" s="32">
        <f t="shared" si="1"/>
        <v>0</v>
      </c>
      <c r="Q54" s="32">
        <f t="shared" si="2"/>
        <v>0</v>
      </c>
      <c r="R54" s="32">
        <f t="shared" si="3"/>
        <v>0</v>
      </c>
      <c r="S54" s="33">
        <f t="shared" si="4"/>
        <v>0</v>
      </c>
      <c r="T54" s="32"/>
      <c r="U54" s="34">
        <v>15</v>
      </c>
      <c r="V54" s="32" t="str">
        <f t="shared" si="5"/>
        <v/>
      </c>
      <c r="W54" s="35" t="str">
        <f t="shared" ca="1" si="6"/>
        <v/>
      </c>
      <c r="X54" s="32" t="str">
        <f t="shared" si="7"/>
        <v/>
      </c>
      <c r="Y54" s="35" t="str">
        <f t="shared" ca="1" si="8"/>
        <v/>
      </c>
      <c r="Z54" s="32" t="str">
        <f t="shared" si="9"/>
        <v/>
      </c>
      <c r="AA54" s="35" t="str">
        <f t="shared" ca="1" si="10"/>
        <v/>
      </c>
      <c r="AB54" s="32" t="str">
        <f t="shared" si="11"/>
        <v/>
      </c>
      <c r="AC54" s="35" t="str">
        <f t="shared" ca="1" si="12"/>
        <v/>
      </c>
      <c r="AD54" s="32" t="str">
        <f t="shared" si="13"/>
        <v/>
      </c>
      <c r="AE54" s="36" t="str">
        <f t="shared" ca="1" si="14"/>
        <v/>
      </c>
    </row>
    <row r="55" spans="7:31" ht="17.100000000000001" customHeight="1" x14ac:dyDescent="0.25">
      <c r="G55" s="12">
        <v>17</v>
      </c>
      <c r="H55" s="37"/>
      <c r="I55" s="38"/>
      <c r="J55" s="38"/>
      <c r="K55" s="38"/>
      <c r="L55" s="39"/>
      <c r="N55" s="31">
        <v>17</v>
      </c>
      <c r="O55" s="32">
        <f t="shared" si="0"/>
        <v>0</v>
      </c>
      <c r="P55" s="32">
        <f t="shared" si="1"/>
        <v>0</v>
      </c>
      <c r="Q55" s="32">
        <f t="shared" si="2"/>
        <v>0</v>
      </c>
      <c r="R55" s="32">
        <f t="shared" si="3"/>
        <v>0</v>
      </c>
      <c r="S55" s="33">
        <f t="shared" si="4"/>
        <v>0</v>
      </c>
      <c r="T55" s="32"/>
      <c r="U55" s="34">
        <v>16</v>
      </c>
      <c r="V55" s="32" t="str">
        <f t="shared" si="5"/>
        <v/>
      </c>
      <c r="W55" s="35" t="str">
        <f t="shared" ca="1" si="6"/>
        <v/>
      </c>
      <c r="X55" s="32" t="str">
        <f t="shared" si="7"/>
        <v/>
      </c>
      <c r="Y55" s="35" t="str">
        <f t="shared" ca="1" si="8"/>
        <v/>
      </c>
      <c r="Z55" s="32" t="str">
        <f t="shared" si="9"/>
        <v/>
      </c>
      <c r="AA55" s="35" t="str">
        <f t="shared" ca="1" si="10"/>
        <v/>
      </c>
      <c r="AB55" s="32" t="str">
        <f t="shared" si="11"/>
        <v/>
      </c>
      <c r="AC55" s="35" t="str">
        <f t="shared" ca="1" si="12"/>
        <v/>
      </c>
      <c r="AD55" s="32" t="str">
        <f t="shared" si="13"/>
        <v/>
      </c>
      <c r="AE55" s="36" t="str">
        <f t="shared" ca="1" si="14"/>
        <v/>
      </c>
    </row>
    <row r="56" spans="7:31" ht="17.100000000000001" customHeight="1" x14ac:dyDescent="0.25">
      <c r="G56" s="12">
        <v>18</v>
      </c>
      <c r="H56" s="37"/>
      <c r="I56" s="38"/>
      <c r="J56" s="38"/>
      <c r="K56" s="38"/>
      <c r="L56" s="39"/>
      <c r="N56" s="31">
        <v>18</v>
      </c>
      <c r="O56" s="32">
        <f t="shared" si="0"/>
        <v>0</v>
      </c>
      <c r="P56" s="32">
        <f t="shared" si="1"/>
        <v>0</v>
      </c>
      <c r="Q56" s="32">
        <f t="shared" si="2"/>
        <v>0</v>
      </c>
      <c r="R56" s="32">
        <f t="shared" si="3"/>
        <v>0</v>
      </c>
      <c r="S56" s="33">
        <f t="shared" si="4"/>
        <v>0</v>
      </c>
      <c r="T56" s="32"/>
      <c r="U56" s="34">
        <v>17</v>
      </c>
      <c r="V56" s="32" t="str">
        <f t="shared" si="5"/>
        <v/>
      </c>
      <c r="W56" s="35" t="str">
        <f t="shared" ca="1" si="6"/>
        <v/>
      </c>
      <c r="X56" s="32" t="str">
        <f t="shared" si="7"/>
        <v/>
      </c>
      <c r="Y56" s="35" t="str">
        <f t="shared" ca="1" si="8"/>
        <v/>
      </c>
      <c r="Z56" s="32" t="str">
        <f t="shared" si="9"/>
        <v/>
      </c>
      <c r="AA56" s="35" t="str">
        <f t="shared" ca="1" si="10"/>
        <v/>
      </c>
      <c r="AB56" s="32" t="str">
        <f t="shared" si="11"/>
        <v/>
      </c>
      <c r="AC56" s="35" t="str">
        <f t="shared" ca="1" si="12"/>
        <v/>
      </c>
      <c r="AD56" s="32" t="str">
        <f t="shared" si="13"/>
        <v/>
      </c>
      <c r="AE56" s="36" t="str">
        <f t="shared" ca="1" si="14"/>
        <v/>
      </c>
    </row>
    <row r="57" spans="7:31" ht="17.100000000000001" customHeight="1" x14ac:dyDescent="0.25">
      <c r="G57" s="12">
        <v>19</v>
      </c>
      <c r="H57" s="37"/>
      <c r="I57" s="38"/>
      <c r="J57" s="38"/>
      <c r="K57" s="38"/>
      <c r="L57" s="39"/>
      <c r="N57" s="31">
        <v>19</v>
      </c>
      <c r="O57" s="32">
        <f t="shared" si="0"/>
        <v>0</v>
      </c>
      <c r="P57" s="32">
        <f t="shared" si="1"/>
        <v>0</v>
      </c>
      <c r="Q57" s="32">
        <f t="shared" si="2"/>
        <v>0</v>
      </c>
      <c r="R57" s="32">
        <f t="shared" si="3"/>
        <v>0</v>
      </c>
      <c r="S57" s="33">
        <f t="shared" si="4"/>
        <v>0</v>
      </c>
      <c r="T57" s="32"/>
      <c r="U57" s="34">
        <v>18</v>
      </c>
      <c r="V57" s="32" t="str">
        <f t="shared" si="5"/>
        <v/>
      </c>
      <c r="W57" s="35" t="str">
        <f t="shared" ca="1" si="6"/>
        <v/>
      </c>
      <c r="X57" s="32" t="str">
        <f t="shared" si="7"/>
        <v/>
      </c>
      <c r="Y57" s="35" t="str">
        <f t="shared" ca="1" si="8"/>
        <v/>
      </c>
      <c r="Z57" s="32" t="str">
        <f t="shared" si="9"/>
        <v/>
      </c>
      <c r="AA57" s="35" t="str">
        <f t="shared" ca="1" si="10"/>
        <v/>
      </c>
      <c r="AB57" s="32" t="str">
        <f t="shared" si="11"/>
        <v/>
      </c>
      <c r="AC57" s="35" t="str">
        <f t="shared" ca="1" si="12"/>
        <v/>
      </c>
      <c r="AD57" s="32" t="str">
        <f t="shared" si="13"/>
        <v/>
      </c>
      <c r="AE57" s="36" t="str">
        <f t="shared" ca="1" si="14"/>
        <v/>
      </c>
    </row>
    <row r="58" spans="7:31" ht="17.100000000000001" customHeight="1" x14ac:dyDescent="0.25">
      <c r="G58" s="12">
        <v>20</v>
      </c>
      <c r="H58" s="37"/>
      <c r="I58" s="38"/>
      <c r="J58" s="38"/>
      <c r="K58" s="38"/>
      <c r="L58" s="39"/>
      <c r="N58" s="31">
        <v>20</v>
      </c>
      <c r="O58" s="32">
        <f t="shared" si="0"/>
        <v>0</v>
      </c>
      <c r="P58" s="32">
        <f t="shared" si="1"/>
        <v>0</v>
      </c>
      <c r="Q58" s="32">
        <f t="shared" si="2"/>
        <v>0</v>
      </c>
      <c r="R58" s="32">
        <f t="shared" si="3"/>
        <v>0</v>
      </c>
      <c r="S58" s="33">
        <f t="shared" si="4"/>
        <v>0</v>
      </c>
      <c r="T58" s="32"/>
      <c r="U58" s="34">
        <v>19</v>
      </c>
      <c r="V58" s="32" t="str">
        <f t="shared" si="5"/>
        <v/>
      </c>
      <c r="W58" s="35" t="str">
        <f t="shared" ca="1" si="6"/>
        <v/>
      </c>
      <c r="X58" s="32" t="str">
        <f t="shared" si="7"/>
        <v/>
      </c>
      <c r="Y58" s="35" t="str">
        <f t="shared" ca="1" si="8"/>
        <v/>
      </c>
      <c r="Z58" s="32" t="str">
        <f t="shared" si="9"/>
        <v/>
      </c>
      <c r="AA58" s="35" t="str">
        <f t="shared" ca="1" si="10"/>
        <v/>
      </c>
      <c r="AB58" s="32" t="str">
        <f t="shared" si="11"/>
        <v/>
      </c>
      <c r="AC58" s="35" t="str">
        <f t="shared" ca="1" si="12"/>
        <v/>
      </c>
      <c r="AD58" s="32" t="str">
        <f t="shared" si="13"/>
        <v/>
      </c>
      <c r="AE58" s="36" t="str">
        <f t="shared" ca="1" si="14"/>
        <v/>
      </c>
    </row>
    <row r="59" spans="7:31" ht="17.100000000000001" customHeight="1" x14ac:dyDescent="0.25">
      <c r="G59" s="12">
        <v>21</v>
      </c>
      <c r="H59" s="37"/>
      <c r="I59" s="38"/>
      <c r="J59" s="38"/>
      <c r="K59" s="38"/>
      <c r="L59" s="39"/>
      <c r="N59" s="31">
        <v>21</v>
      </c>
      <c r="O59" s="32">
        <f t="shared" si="0"/>
        <v>0</v>
      </c>
      <c r="P59" s="32">
        <f t="shared" si="1"/>
        <v>0</v>
      </c>
      <c r="Q59" s="32">
        <f t="shared" si="2"/>
        <v>0</v>
      </c>
      <c r="R59" s="32">
        <f t="shared" si="3"/>
        <v>0</v>
      </c>
      <c r="S59" s="33">
        <f t="shared" si="4"/>
        <v>0</v>
      </c>
      <c r="T59" s="32"/>
      <c r="U59" s="34">
        <v>20</v>
      </c>
      <c r="V59" s="32" t="str">
        <f t="shared" si="5"/>
        <v/>
      </c>
      <c r="W59" s="35" t="str">
        <f t="shared" ca="1" si="6"/>
        <v/>
      </c>
      <c r="X59" s="32" t="str">
        <f t="shared" si="7"/>
        <v/>
      </c>
      <c r="Y59" s="35" t="str">
        <f t="shared" ca="1" si="8"/>
        <v/>
      </c>
      <c r="Z59" s="32" t="str">
        <f t="shared" si="9"/>
        <v/>
      </c>
      <c r="AA59" s="35" t="str">
        <f t="shared" ca="1" si="10"/>
        <v/>
      </c>
      <c r="AB59" s="32" t="str">
        <f t="shared" si="11"/>
        <v/>
      </c>
      <c r="AC59" s="35" t="str">
        <f t="shared" ca="1" si="12"/>
        <v/>
      </c>
      <c r="AD59" s="32" t="str">
        <f t="shared" si="13"/>
        <v/>
      </c>
      <c r="AE59" s="36" t="str">
        <f t="shared" ca="1" si="14"/>
        <v/>
      </c>
    </row>
    <row r="60" spans="7:31" ht="17.100000000000001" customHeight="1" x14ac:dyDescent="0.25">
      <c r="G60" s="12">
        <v>22</v>
      </c>
      <c r="H60" s="37"/>
      <c r="I60" s="38"/>
      <c r="J60" s="38"/>
      <c r="K60" s="38"/>
      <c r="L60" s="39"/>
      <c r="N60" s="31">
        <v>22</v>
      </c>
      <c r="O60" s="32">
        <f t="shared" si="0"/>
        <v>0</v>
      </c>
      <c r="P60" s="32">
        <f t="shared" si="1"/>
        <v>0</v>
      </c>
      <c r="Q60" s="32">
        <f t="shared" si="2"/>
        <v>0</v>
      </c>
      <c r="R60" s="32">
        <f t="shared" si="3"/>
        <v>0</v>
      </c>
      <c r="S60" s="33">
        <f t="shared" si="4"/>
        <v>0</v>
      </c>
      <c r="T60" s="32"/>
      <c r="U60" s="34">
        <v>21</v>
      </c>
      <c r="V60" s="32" t="str">
        <f t="shared" si="5"/>
        <v/>
      </c>
      <c r="W60" s="35" t="str">
        <f t="shared" ca="1" si="6"/>
        <v/>
      </c>
      <c r="X60" s="32" t="str">
        <f t="shared" si="7"/>
        <v/>
      </c>
      <c r="Y60" s="35" t="str">
        <f t="shared" ca="1" si="8"/>
        <v/>
      </c>
      <c r="Z60" s="32" t="str">
        <f t="shared" si="9"/>
        <v/>
      </c>
      <c r="AA60" s="35" t="str">
        <f t="shared" ca="1" si="10"/>
        <v/>
      </c>
      <c r="AB60" s="32" t="str">
        <f t="shared" si="11"/>
        <v/>
      </c>
      <c r="AC60" s="35" t="str">
        <f t="shared" ca="1" si="12"/>
        <v/>
      </c>
      <c r="AD60" s="32" t="str">
        <f t="shared" si="13"/>
        <v/>
      </c>
      <c r="AE60" s="36" t="str">
        <f t="shared" ca="1" si="14"/>
        <v/>
      </c>
    </row>
    <row r="61" spans="7:31" ht="17.100000000000001" customHeight="1" x14ac:dyDescent="0.25">
      <c r="G61" s="12">
        <v>23</v>
      </c>
      <c r="H61" s="37"/>
      <c r="I61" s="38"/>
      <c r="J61" s="38"/>
      <c r="K61" s="38"/>
      <c r="L61" s="39"/>
      <c r="N61" s="31">
        <v>23</v>
      </c>
      <c r="O61" s="32">
        <f t="shared" si="0"/>
        <v>0</v>
      </c>
      <c r="P61" s="32">
        <f t="shared" si="1"/>
        <v>0</v>
      </c>
      <c r="Q61" s="32">
        <f t="shared" si="2"/>
        <v>0</v>
      </c>
      <c r="R61" s="32">
        <f t="shared" si="3"/>
        <v>0</v>
      </c>
      <c r="S61" s="33">
        <f t="shared" si="4"/>
        <v>0</v>
      </c>
      <c r="T61" s="32"/>
      <c r="U61" s="34">
        <v>22</v>
      </c>
      <c r="V61" s="32" t="str">
        <f t="shared" si="5"/>
        <v/>
      </c>
      <c r="W61" s="35" t="str">
        <f t="shared" ca="1" si="6"/>
        <v/>
      </c>
      <c r="X61" s="32" t="str">
        <f t="shared" si="7"/>
        <v/>
      </c>
      <c r="Y61" s="35" t="str">
        <f t="shared" ca="1" si="8"/>
        <v/>
      </c>
      <c r="Z61" s="32" t="str">
        <f t="shared" si="9"/>
        <v/>
      </c>
      <c r="AA61" s="35" t="str">
        <f t="shared" ca="1" si="10"/>
        <v/>
      </c>
      <c r="AB61" s="32" t="str">
        <f t="shared" si="11"/>
        <v/>
      </c>
      <c r="AC61" s="35" t="str">
        <f t="shared" ca="1" si="12"/>
        <v/>
      </c>
      <c r="AD61" s="32" t="str">
        <f t="shared" si="13"/>
        <v/>
      </c>
      <c r="AE61" s="36" t="str">
        <f t="shared" ca="1" si="14"/>
        <v/>
      </c>
    </row>
    <row r="62" spans="7:31" ht="17.100000000000001" customHeight="1" thickBot="1" x14ac:dyDescent="0.3">
      <c r="G62" s="16">
        <v>24</v>
      </c>
      <c r="H62" s="40"/>
      <c r="I62" s="41"/>
      <c r="J62" s="41"/>
      <c r="K62" s="41"/>
      <c r="L62" s="42"/>
      <c r="N62" s="43">
        <v>24</v>
      </c>
      <c r="O62" s="44">
        <f t="shared" si="0"/>
        <v>0</v>
      </c>
      <c r="P62" s="44">
        <f t="shared" si="1"/>
        <v>0</v>
      </c>
      <c r="Q62" s="45">
        <f t="shared" si="2"/>
        <v>0</v>
      </c>
      <c r="R62" s="45">
        <f t="shared" si="3"/>
        <v>0</v>
      </c>
      <c r="S62" s="46">
        <f t="shared" si="4"/>
        <v>0</v>
      </c>
      <c r="T62" s="32"/>
      <c r="U62" s="47">
        <v>23</v>
      </c>
      <c r="V62" s="44" t="str">
        <f t="shared" si="5"/>
        <v/>
      </c>
      <c r="W62" s="48" t="str">
        <f t="shared" ca="1" si="6"/>
        <v/>
      </c>
      <c r="X62" s="44" t="str">
        <f t="shared" si="7"/>
        <v/>
      </c>
      <c r="Y62" s="48" t="str">
        <f t="shared" ca="1" si="8"/>
        <v/>
      </c>
      <c r="Z62" s="44" t="str">
        <f t="shared" si="9"/>
        <v/>
      </c>
      <c r="AA62" s="48" t="str">
        <f t="shared" ca="1" si="10"/>
        <v/>
      </c>
      <c r="AB62" s="44" t="str">
        <f t="shared" si="11"/>
        <v/>
      </c>
      <c r="AC62" s="48" t="str">
        <f t="shared" ca="1" si="12"/>
        <v/>
      </c>
      <c r="AD62" s="44" t="str">
        <f t="shared" si="13"/>
        <v/>
      </c>
      <c r="AE62" s="49" t="str">
        <f t="shared" ca="1" si="14"/>
        <v/>
      </c>
    </row>
    <row r="63" spans="7:31" ht="7.5" customHeight="1" thickBot="1" x14ac:dyDescent="0.3"/>
    <row r="64" spans="7:31" ht="17.100000000000001" customHeight="1" thickBot="1" x14ac:dyDescent="0.3">
      <c r="G64" s="139" t="s">
        <v>60</v>
      </c>
      <c r="H64" s="88"/>
      <c r="I64" s="89"/>
      <c r="J64" s="89"/>
      <c r="K64" s="89"/>
      <c r="L64" s="90"/>
    </row>
    <row r="65" spans="7:8" x14ac:dyDescent="0.25">
      <c r="G65" s="127"/>
      <c r="H65" s="127" t="s">
        <v>175</v>
      </c>
    </row>
    <row r="66" spans="7:8" x14ac:dyDescent="0.25">
      <c r="H66" s="127" t="s">
        <v>273</v>
      </c>
    </row>
  </sheetData>
  <sheetProtection sheet="1" objects="1" scenarios="1"/>
  <mergeCells count="13">
    <mergeCell ref="C19:E19"/>
    <mergeCell ref="G9:L9"/>
    <mergeCell ref="C10:D10"/>
    <mergeCell ref="C16:E16"/>
    <mergeCell ref="C17:E17"/>
    <mergeCell ref="C18:E18"/>
    <mergeCell ref="C29:E29"/>
    <mergeCell ref="C20:E20"/>
    <mergeCell ref="C21:E21"/>
    <mergeCell ref="C25:E25"/>
    <mergeCell ref="C26:E26"/>
    <mergeCell ref="C27:E27"/>
    <mergeCell ref="C28:E28"/>
  </mergeCells>
  <phoneticPr fontId="2"/>
  <conditionalFormatting sqref="H39:L62">
    <cfRule type="expression" dxfId="9" priority="7">
      <formula>O39=1</formula>
    </cfRule>
  </conditionalFormatting>
  <conditionalFormatting sqref="H57:L62">
    <cfRule type="expression" dxfId="8" priority="6">
      <formula>$D$12=90</formula>
    </cfRule>
  </conditionalFormatting>
  <conditionalFormatting sqref="H39:H62">
    <cfRule type="duplicateValues" dxfId="7" priority="5"/>
  </conditionalFormatting>
  <conditionalFormatting sqref="I39:I62">
    <cfRule type="duplicateValues" dxfId="6" priority="4"/>
  </conditionalFormatting>
  <conditionalFormatting sqref="J39:J62">
    <cfRule type="duplicateValues" dxfId="5" priority="3"/>
  </conditionalFormatting>
  <conditionalFormatting sqref="K39:K62">
    <cfRule type="duplicateValues" dxfId="4" priority="2"/>
  </conditionalFormatting>
  <conditionalFormatting sqref="L39:L62">
    <cfRule type="duplicateValues" dxfId="3" priority="1"/>
  </conditionalFormatting>
  <dataValidations count="8">
    <dataValidation type="list" allowBlank="1" showInputMessage="1" showErrorMessage="1" sqref="L39:L62">
      <formula1>$AE$38:$AE$62</formula1>
    </dataValidation>
    <dataValidation type="list" allowBlank="1" showInputMessage="1" showErrorMessage="1" sqref="K39:K62">
      <formula1>$AC$38:$AC$62</formula1>
    </dataValidation>
    <dataValidation type="list" allowBlank="1" showInputMessage="1" showErrorMessage="1" sqref="J39:J62">
      <formula1>$AA$38:$AA$62</formula1>
    </dataValidation>
    <dataValidation type="list" allowBlank="1" showInputMessage="1" showErrorMessage="1" sqref="I39:I62">
      <formula1>$Y$38:$Y$62</formula1>
    </dataValidation>
    <dataValidation type="list" allowBlank="1" showInputMessage="1" showErrorMessage="1" sqref="H39:H62">
      <formula1>$W$38:$W$62</formula1>
    </dataValidation>
    <dataValidation type="list" allowBlank="1" showInputMessage="1" showErrorMessage="1" sqref="H64:L64">
      <formula1>"OK"</formula1>
    </dataValidation>
    <dataValidation type="list" allowBlank="1" showInputMessage="1" showErrorMessage="1" sqref="D12">
      <formula1>"120,90,72"</formula1>
    </dataValidation>
    <dataValidation type="list" allowBlank="1" showInputMessage="1" showErrorMessage="1" sqref="C25:E29">
      <formula1>"最後に使用,なるべく早いタイミングで使用"</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教科!$B$6:$H$6</xm:f>
          </x14:formula1>
          <xm:sqref>C19:E19</xm:sqref>
        </x14:dataValidation>
        <x14:dataValidation type="list" allowBlank="1" showInputMessage="1" showErrorMessage="1">
          <x14:formula1>
            <xm:f>教科!$B$3:$E$3</xm:f>
          </x14:formula1>
          <xm:sqref>C16:E16</xm:sqref>
        </x14:dataValidation>
        <x14:dataValidation type="list" allowBlank="1" showInputMessage="1" showErrorMessage="1">
          <x14:formula1>
            <xm:f>教科!$B$4:$E$4</xm:f>
          </x14:formula1>
          <xm:sqref>C17:E17</xm:sqref>
        </x14:dataValidation>
        <x14:dataValidation type="list" allowBlank="1" showInputMessage="1" showErrorMessage="1">
          <x14:formula1>
            <xm:f>教科!$B$5:$G$5</xm:f>
          </x14:formula1>
          <xm:sqref>C18:E18</xm:sqref>
        </x14:dataValidation>
        <x14:dataValidation type="list" allowBlank="1" showInputMessage="1" showErrorMessage="1">
          <x14:formula1>
            <xm:f>教科!$B$7:$H$7</xm:f>
          </x14:formula1>
          <xm:sqref>C20:E20</xm:sqref>
        </x14:dataValidation>
        <x14:dataValidation type="list" allowBlank="1" showInputMessage="1" showErrorMessage="1">
          <x14:formula1>
            <xm:f>教科!$B$8:$G$8</xm:f>
          </x14:formula1>
          <xm:sqref>C21:E21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T392"/>
  <sheetViews>
    <sheetView showGridLines="0" zoomScaleNormal="100" zoomScaleSheetLayoutView="100" workbookViewId="0">
      <selection activeCell="C8" sqref="C8"/>
    </sheetView>
  </sheetViews>
  <sheetFormatPr defaultRowHeight="14.25" x14ac:dyDescent="0.25"/>
  <cols>
    <col min="1" max="1" width="3" style="132" customWidth="1"/>
    <col min="2" max="2" width="12.875" style="21" customWidth="1"/>
    <col min="3" max="4" width="11.625" style="21" customWidth="1"/>
    <col min="5" max="5" width="9" style="21"/>
    <col min="6" max="6" width="4.25" style="21" customWidth="1"/>
    <col min="7" max="7" width="11.125" style="21" bestFit="1" customWidth="1"/>
    <col min="8" max="8" width="3.375" style="95" bestFit="1" customWidth="1"/>
    <col min="9" max="9" width="4.875" style="95" customWidth="1"/>
    <col min="10" max="10" width="5.25" style="95" bestFit="1" customWidth="1"/>
    <col min="11" max="11" width="44.625" style="140" customWidth="1"/>
    <col min="12" max="12" width="5.25" style="95" bestFit="1" customWidth="1"/>
    <col min="13" max="13" width="15.625" style="140" customWidth="1"/>
    <col min="14" max="14" width="4.125" style="21" customWidth="1"/>
    <col min="15" max="18" width="4.125" style="21" hidden="1" customWidth="1"/>
    <col min="19" max="19" width="6.75" style="21" hidden="1" customWidth="1"/>
    <col min="20" max="20" width="8" style="21" hidden="1" customWidth="1"/>
    <col min="21" max="21" width="4.125" style="21" customWidth="1"/>
    <col min="22" max="16384" width="9" style="21"/>
  </cols>
  <sheetData>
    <row r="1" spans="1:20" ht="19.5" x14ac:dyDescent="0.25">
      <c r="A1" s="123" t="s">
        <v>308</v>
      </c>
      <c r="C1" s="126"/>
    </row>
    <row r="2" spans="1:20" x14ac:dyDescent="0.25">
      <c r="B2" s="127"/>
      <c r="C2" s="127"/>
      <c r="G2" s="127"/>
    </row>
    <row r="3" spans="1:20" x14ac:dyDescent="0.25">
      <c r="B3" s="127"/>
      <c r="C3" s="127"/>
      <c r="G3" s="127"/>
    </row>
    <row r="4" spans="1:20" x14ac:dyDescent="0.25">
      <c r="B4" s="127"/>
      <c r="C4" s="127"/>
      <c r="G4" s="127"/>
    </row>
    <row r="5" spans="1:20" x14ac:dyDescent="0.25">
      <c r="B5" s="127"/>
      <c r="C5" s="127"/>
      <c r="G5" s="127"/>
    </row>
    <row r="6" spans="1:20" x14ac:dyDescent="0.25">
      <c r="B6" s="127"/>
      <c r="C6" s="127"/>
      <c r="G6" s="127"/>
    </row>
    <row r="7" spans="1:20" ht="21" x14ac:dyDescent="0.25">
      <c r="A7" s="128" t="s">
        <v>161</v>
      </c>
      <c r="B7" s="141" t="s">
        <v>171</v>
      </c>
      <c r="G7" s="165" t="str">
        <f>CONCATENATE('1_使用順の確定'!C10,'1_使用順の確定'!E10,"　基礎ドリル　使用予定")</f>
        <v>新学中学校　基礎ドリル　使用予定</v>
      </c>
      <c r="H7" s="165"/>
      <c r="I7" s="165"/>
      <c r="J7" s="165"/>
      <c r="K7" s="165"/>
      <c r="L7" s="165"/>
      <c r="M7" s="165"/>
      <c r="O7" s="96" t="s">
        <v>64</v>
      </c>
      <c r="P7" s="96"/>
      <c r="Q7" s="96"/>
    </row>
    <row r="8" spans="1:20" ht="24" x14ac:dyDescent="0.25">
      <c r="B8" s="91">
        <v>45755</v>
      </c>
      <c r="C8" s="92" t="str">
        <f>TEXT(B8,"aaaa")</f>
        <v>火曜日</v>
      </c>
      <c r="D8" s="21" t="s">
        <v>65</v>
      </c>
      <c r="F8" s="98"/>
      <c r="G8" s="166" t="s">
        <v>66</v>
      </c>
      <c r="H8" s="167"/>
      <c r="I8" s="99" t="s">
        <v>131</v>
      </c>
      <c r="J8" s="168" t="s">
        <v>67</v>
      </c>
      <c r="K8" s="169"/>
      <c r="L8" s="99" t="s">
        <v>68</v>
      </c>
      <c r="M8" s="100" t="s">
        <v>69</v>
      </c>
      <c r="O8" s="101" t="s">
        <v>70</v>
      </c>
      <c r="P8" s="102" t="s">
        <v>71</v>
      </c>
      <c r="Q8" s="103">
        <f>COUNTA(C28:C32)</f>
        <v>0</v>
      </c>
      <c r="R8" s="104" t="s">
        <v>72</v>
      </c>
      <c r="S8" s="103" t="s">
        <v>73</v>
      </c>
      <c r="T8" s="105" t="s">
        <v>74</v>
      </c>
    </row>
    <row r="9" spans="1:20" x14ac:dyDescent="0.25">
      <c r="F9" s="98"/>
      <c r="G9" s="106">
        <v>45748</v>
      </c>
      <c r="H9" s="97" t="str">
        <f t="shared" ref="H9:H72" si="0">TEXT(G9,"aaa")</f>
        <v>火</v>
      </c>
      <c r="I9" s="107" t="str">
        <f>IF(OR(H9="土",H9="日",COUNTIF(祝日!A:A,'2_学校予定の入力'!G9)&gt;0),"○","")</f>
        <v/>
      </c>
      <c r="J9" s="95" t="str">
        <f t="shared" ref="J9:J72" si="1">IFERROR(VLOOKUP(Q9,$B$28:$C$32,2,0),"")</f>
        <v/>
      </c>
      <c r="K9" s="108" t="str">
        <f ca="1">IFERROR(CONCATENATE(VLOOKUP(S9,一覧!D:E,2,0)," ",VLOOKUP(S9,一覧!D:P,13,0)),"")</f>
        <v/>
      </c>
      <c r="L9" s="104" t="str">
        <f t="shared" ref="L9:L72" si="2">IF(OR(AND($C$12&lt;=G9,G9&lt;=$D$12),AND($C$13&lt;=G9,G9&lt;=$D$13),AND($C$14&lt;=G9,G9&lt;=$D$14)),"〇","")</f>
        <v>〇</v>
      </c>
      <c r="M9" s="109" t="str">
        <f t="shared" ref="M9:M72" si="3">IFERROR(VLOOKUP(G9,$B$37:$E$126,3,0),"")</f>
        <v/>
      </c>
      <c r="O9" s="110" t="str">
        <f t="shared" ref="O9:O72" si="4">IF(G9&lt;$B$8,"",IF(CONCATENATE(I9,L9,M9,T9)="",1,""))</f>
        <v/>
      </c>
      <c r="P9" s="103" t="str">
        <f>IF(O9="","",IF(SUM(O$9:O9)&gt;'1_使用順の確定'!$D$12,"",SUM(O$9:O9)))</f>
        <v/>
      </c>
      <c r="Q9" s="103" t="str">
        <f t="shared" ref="Q9:Q72" si="5">IFERROR(IF(MOD(P9,$Q$8)=0,$Q$8,MOD(P9,$Q$8)),"")</f>
        <v/>
      </c>
      <c r="R9" s="103" t="str">
        <f t="shared" ref="R9:R72" si="6">IFERROR(ROUNDUP(P9/$Q$8,0),"")</f>
        <v/>
      </c>
      <c r="S9" s="103" t="str">
        <f t="shared" ref="S9:S72" si="7">IF(J9&gt;0,CONCATENATE(J9,R9),"")</f>
        <v/>
      </c>
      <c r="T9" s="105" t="str">
        <f t="shared" ref="T9:T72" si="8">IFERROR(IF(VLOOKUP(H9,$B$17:$C$21,2,0)="×","×",""),"")</f>
        <v/>
      </c>
    </row>
    <row r="10" spans="1:20" x14ac:dyDescent="0.25">
      <c r="A10" s="128" t="s">
        <v>162</v>
      </c>
      <c r="B10" s="21" t="s">
        <v>239</v>
      </c>
      <c r="F10" s="98"/>
      <c r="G10" s="106">
        <v>45749</v>
      </c>
      <c r="H10" s="97" t="str">
        <f t="shared" si="0"/>
        <v>水</v>
      </c>
      <c r="I10" s="107" t="str">
        <f>IF(OR(H10="土",H10="日",COUNTIF(祝日!A:A,'2_学校予定の入力'!G10)&gt;0),"○","")</f>
        <v/>
      </c>
      <c r="J10" s="111" t="str">
        <f t="shared" si="1"/>
        <v/>
      </c>
      <c r="K10" s="108" t="str">
        <f ca="1">IFERROR(CONCATENATE(VLOOKUP(S10,一覧!D:E,2,0)," ",VLOOKUP(S10,一覧!D:P,13,0)),"")</f>
        <v/>
      </c>
      <c r="L10" s="104" t="str">
        <f t="shared" si="2"/>
        <v>〇</v>
      </c>
      <c r="M10" s="109" t="str">
        <f t="shared" si="3"/>
        <v/>
      </c>
      <c r="N10" s="98"/>
      <c r="O10" s="110" t="str">
        <f t="shared" si="4"/>
        <v/>
      </c>
      <c r="P10" s="103" t="str">
        <f>IF(O10="","",IF(SUM(O$9:O10)&gt;'1_使用順の確定'!$D$12,"",SUM(O$9:O10)))</f>
        <v/>
      </c>
      <c r="Q10" s="103" t="str">
        <f t="shared" si="5"/>
        <v/>
      </c>
      <c r="R10" s="103" t="str">
        <f t="shared" si="6"/>
        <v/>
      </c>
      <c r="S10" s="103" t="str">
        <f t="shared" si="7"/>
        <v/>
      </c>
      <c r="T10" s="105" t="str">
        <f t="shared" si="8"/>
        <v/>
      </c>
    </row>
    <row r="11" spans="1:20" x14ac:dyDescent="0.25">
      <c r="B11" s="142"/>
      <c r="C11" s="104" t="s">
        <v>166</v>
      </c>
      <c r="D11" s="104" t="s">
        <v>167</v>
      </c>
      <c r="F11" s="98"/>
      <c r="G11" s="106">
        <v>45750</v>
      </c>
      <c r="H11" s="97" t="str">
        <f t="shared" si="0"/>
        <v>木</v>
      </c>
      <c r="I11" s="107" t="str">
        <f>IF(OR(H11="土",H11="日",COUNTIF(祝日!A:A,'2_学校予定の入力'!G11)&gt;0),"○","")</f>
        <v/>
      </c>
      <c r="J11" s="111" t="str">
        <f t="shared" si="1"/>
        <v/>
      </c>
      <c r="K11" s="108" t="str">
        <f ca="1">IFERROR(CONCATENATE(VLOOKUP(S11,一覧!D:E,2,0)," ",VLOOKUP(S11,一覧!D:P,13,0)),"")</f>
        <v/>
      </c>
      <c r="L11" s="104" t="str">
        <f t="shared" si="2"/>
        <v>〇</v>
      </c>
      <c r="M11" s="109" t="str">
        <f t="shared" si="3"/>
        <v/>
      </c>
      <c r="N11" s="98"/>
      <c r="O11" s="110" t="str">
        <f t="shared" si="4"/>
        <v/>
      </c>
      <c r="P11" s="103" t="str">
        <f>IF(O11="","",IF(SUM(O$9:O11)&gt;'1_使用順の確定'!$D$12,"",SUM(O$9:O11)))</f>
        <v/>
      </c>
      <c r="Q11" s="103" t="str">
        <f t="shared" si="5"/>
        <v/>
      </c>
      <c r="R11" s="103" t="str">
        <f t="shared" si="6"/>
        <v/>
      </c>
      <c r="S11" s="103" t="str">
        <f t="shared" si="7"/>
        <v/>
      </c>
      <c r="T11" s="105" t="str">
        <f t="shared" si="8"/>
        <v/>
      </c>
    </row>
    <row r="12" spans="1:20" x14ac:dyDescent="0.25">
      <c r="B12" s="104" t="s">
        <v>168</v>
      </c>
      <c r="C12" s="91">
        <v>45861</v>
      </c>
      <c r="D12" s="91">
        <v>45897</v>
      </c>
      <c r="F12" s="98"/>
      <c r="G12" s="106">
        <v>45751</v>
      </c>
      <c r="H12" s="97" t="str">
        <f t="shared" si="0"/>
        <v>金</v>
      </c>
      <c r="I12" s="107" t="str">
        <f>IF(OR(H12="土",H12="日",COUNTIF(祝日!A:A,'2_学校予定の入力'!G12)&gt;0),"○","")</f>
        <v/>
      </c>
      <c r="J12" s="111" t="str">
        <f t="shared" si="1"/>
        <v/>
      </c>
      <c r="K12" s="108" t="str">
        <f ca="1">IFERROR(CONCATENATE(VLOOKUP(S12,一覧!D:E,2,0)," ",VLOOKUP(S12,一覧!D:P,13,0)),"")</f>
        <v/>
      </c>
      <c r="L12" s="104" t="str">
        <f t="shared" si="2"/>
        <v>〇</v>
      </c>
      <c r="M12" s="109" t="str">
        <f t="shared" si="3"/>
        <v/>
      </c>
      <c r="N12" s="98"/>
      <c r="O12" s="110" t="str">
        <f t="shared" si="4"/>
        <v/>
      </c>
      <c r="P12" s="103" t="str">
        <f>IF(O12="","",IF(SUM(O$9:O12)&gt;'1_使用順の確定'!$D$12,"",SUM(O$9:O12)))</f>
        <v/>
      </c>
      <c r="Q12" s="103" t="str">
        <f t="shared" si="5"/>
        <v/>
      </c>
      <c r="R12" s="103" t="str">
        <f t="shared" si="6"/>
        <v/>
      </c>
      <c r="S12" s="103" t="str">
        <f t="shared" si="7"/>
        <v/>
      </c>
      <c r="T12" s="105" t="str">
        <f t="shared" si="8"/>
        <v/>
      </c>
    </row>
    <row r="13" spans="1:20" x14ac:dyDescent="0.25">
      <c r="B13" s="104" t="s">
        <v>169</v>
      </c>
      <c r="C13" s="91">
        <v>46014</v>
      </c>
      <c r="D13" s="91">
        <v>46028</v>
      </c>
      <c r="F13" s="98"/>
      <c r="G13" s="106">
        <v>45752</v>
      </c>
      <c r="H13" s="97" t="str">
        <f t="shared" si="0"/>
        <v>土</v>
      </c>
      <c r="I13" s="107" t="str">
        <f>IF(OR(H13="土",H13="日",COUNTIF(祝日!A:A,'2_学校予定の入力'!G13)&gt;0),"○","")</f>
        <v>○</v>
      </c>
      <c r="J13" s="111" t="str">
        <f t="shared" si="1"/>
        <v/>
      </c>
      <c r="K13" s="108" t="str">
        <f ca="1">IFERROR(CONCATENATE(VLOOKUP(S13,一覧!D:E,2,0)," ",VLOOKUP(S13,一覧!D:P,13,0)),"")</f>
        <v/>
      </c>
      <c r="L13" s="104" t="str">
        <f t="shared" si="2"/>
        <v/>
      </c>
      <c r="M13" s="109" t="str">
        <f t="shared" si="3"/>
        <v/>
      </c>
      <c r="N13" s="98"/>
      <c r="O13" s="110" t="str">
        <f t="shared" si="4"/>
        <v/>
      </c>
      <c r="P13" s="103" t="str">
        <f>IF(O13="","",IF(SUM(O$9:O13)&gt;'1_使用順の確定'!$D$12,"",SUM(O$9:O13)))</f>
        <v/>
      </c>
      <c r="Q13" s="103" t="str">
        <f t="shared" si="5"/>
        <v/>
      </c>
      <c r="R13" s="103" t="str">
        <f t="shared" si="6"/>
        <v/>
      </c>
      <c r="S13" s="103" t="str">
        <f t="shared" si="7"/>
        <v/>
      </c>
      <c r="T13" s="105" t="str">
        <f t="shared" si="8"/>
        <v/>
      </c>
    </row>
    <row r="14" spans="1:20" x14ac:dyDescent="0.25">
      <c r="B14" s="104" t="s">
        <v>170</v>
      </c>
      <c r="C14" s="91">
        <v>45738</v>
      </c>
      <c r="D14" s="91">
        <v>45751</v>
      </c>
      <c r="F14" s="98"/>
      <c r="G14" s="106">
        <v>45753</v>
      </c>
      <c r="H14" s="97" t="str">
        <f t="shared" si="0"/>
        <v>日</v>
      </c>
      <c r="I14" s="107" t="str">
        <f>IF(OR(H14="土",H14="日",COUNTIF(祝日!A:A,'2_学校予定の入力'!G14)&gt;0),"○","")</f>
        <v>○</v>
      </c>
      <c r="J14" s="111" t="str">
        <f t="shared" si="1"/>
        <v/>
      </c>
      <c r="K14" s="108" t="str">
        <f ca="1">IFERROR(CONCATENATE(VLOOKUP(S14,一覧!D:E,2,0)," ",VLOOKUP(S14,一覧!D:P,13,0)),"")</f>
        <v/>
      </c>
      <c r="L14" s="104" t="str">
        <f t="shared" si="2"/>
        <v/>
      </c>
      <c r="M14" s="109" t="str">
        <f t="shared" si="3"/>
        <v/>
      </c>
      <c r="N14" s="98"/>
      <c r="O14" s="110" t="str">
        <f t="shared" si="4"/>
        <v/>
      </c>
      <c r="P14" s="103" t="str">
        <f>IF(O14="","",IF(SUM(O$9:O14)&gt;'1_使用順の確定'!$D$12,"",SUM(O$9:O14)))</f>
        <v/>
      </c>
      <c r="Q14" s="103" t="str">
        <f t="shared" si="5"/>
        <v/>
      </c>
      <c r="R14" s="103" t="str">
        <f t="shared" si="6"/>
        <v/>
      </c>
      <c r="S14" s="103" t="str">
        <f t="shared" si="7"/>
        <v/>
      </c>
      <c r="T14" s="105" t="str">
        <f t="shared" si="8"/>
        <v/>
      </c>
    </row>
    <row r="15" spans="1:20" x14ac:dyDescent="0.25">
      <c r="F15" s="98"/>
      <c r="G15" s="106">
        <v>45754</v>
      </c>
      <c r="H15" s="97" t="str">
        <f t="shared" si="0"/>
        <v>月</v>
      </c>
      <c r="I15" s="107" t="str">
        <f>IF(OR(H15="土",H15="日",COUNTIF(祝日!A:A,'2_学校予定の入力'!G15)&gt;0),"○","")</f>
        <v/>
      </c>
      <c r="J15" s="111" t="str">
        <f t="shared" si="1"/>
        <v/>
      </c>
      <c r="K15" s="108" t="str">
        <f ca="1">IFERROR(CONCATENATE(VLOOKUP(S15,一覧!D:E,2,0)," ",VLOOKUP(S15,一覧!D:P,13,0)),"")</f>
        <v/>
      </c>
      <c r="L15" s="104" t="str">
        <f t="shared" si="2"/>
        <v/>
      </c>
      <c r="M15" s="109" t="str">
        <f t="shared" si="3"/>
        <v>全体集会</v>
      </c>
      <c r="N15" s="98"/>
      <c r="O15" s="110" t="str">
        <f t="shared" si="4"/>
        <v/>
      </c>
      <c r="P15" s="103" t="str">
        <f>IF(O15="","",IF(SUM(O$9:O15)&gt;'1_使用順の確定'!$D$12,"",SUM(O$9:O15)))</f>
        <v/>
      </c>
      <c r="Q15" s="103" t="str">
        <f t="shared" si="5"/>
        <v/>
      </c>
      <c r="R15" s="103" t="str">
        <f t="shared" si="6"/>
        <v/>
      </c>
      <c r="S15" s="103" t="str">
        <f t="shared" si="7"/>
        <v/>
      </c>
      <c r="T15" s="105" t="str">
        <f t="shared" si="8"/>
        <v/>
      </c>
    </row>
    <row r="16" spans="1:20" x14ac:dyDescent="0.25">
      <c r="A16" s="128" t="s">
        <v>163</v>
      </c>
      <c r="B16" s="21" t="s">
        <v>240</v>
      </c>
      <c r="F16" s="98"/>
      <c r="G16" s="106">
        <v>45755</v>
      </c>
      <c r="H16" s="97" t="str">
        <f t="shared" si="0"/>
        <v>火</v>
      </c>
      <c r="I16" s="107" t="str">
        <f>IF(OR(H16="土",H16="日",COUNTIF(祝日!A:A,'2_学校予定の入力'!G16)&gt;0),"○","")</f>
        <v/>
      </c>
      <c r="J16" s="111" t="str">
        <f t="shared" si="1"/>
        <v/>
      </c>
      <c r="K16" s="108" t="str">
        <f ca="1">IFERROR(CONCATENATE(VLOOKUP(S16,一覧!D:E,2,0)," ",VLOOKUP(S16,一覧!D:P,13,0)),"")</f>
        <v/>
      </c>
      <c r="L16" s="104" t="str">
        <f t="shared" si="2"/>
        <v/>
      </c>
      <c r="M16" s="109" t="str">
        <f t="shared" si="3"/>
        <v/>
      </c>
      <c r="N16" s="98"/>
      <c r="O16" s="110">
        <f t="shared" si="4"/>
        <v>1</v>
      </c>
      <c r="P16" s="103">
        <f>IF(O16="","",IF(SUM(O$9:O16)&gt;'1_使用順の確定'!$D$12,"",SUM(O$9:O16)))</f>
        <v>1</v>
      </c>
      <c r="Q16" s="103" t="str">
        <f t="shared" si="5"/>
        <v/>
      </c>
      <c r="R16" s="103" t="str">
        <f t="shared" si="6"/>
        <v/>
      </c>
      <c r="S16" s="103" t="str">
        <f t="shared" si="7"/>
        <v/>
      </c>
      <c r="T16" s="105" t="str">
        <f t="shared" si="8"/>
        <v/>
      </c>
    </row>
    <row r="17" spans="1:20" x14ac:dyDescent="0.25">
      <c r="B17" s="143" t="s">
        <v>51</v>
      </c>
      <c r="C17" s="93"/>
      <c r="F17" s="98"/>
      <c r="G17" s="106">
        <v>45756</v>
      </c>
      <c r="H17" s="97" t="str">
        <f t="shared" si="0"/>
        <v>水</v>
      </c>
      <c r="I17" s="107" t="str">
        <f>IF(OR(H17="土",H17="日",COUNTIF(祝日!A:A,'2_学校予定の入力'!G17)&gt;0),"○","")</f>
        <v/>
      </c>
      <c r="J17" s="111" t="str">
        <f t="shared" si="1"/>
        <v/>
      </c>
      <c r="K17" s="108" t="str">
        <f ca="1">IFERROR(CONCATENATE(VLOOKUP(S17,一覧!D:E,2,0)," ",VLOOKUP(S17,一覧!D:P,13,0)),"")</f>
        <v/>
      </c>
      <c r="L17" s="104" t="str">
        <f t="shared" si="2"/>
        <v/>
      </c>
      <c r="M17" s="109" t="str">
        <f t="shared" si="3"/>
        <v/>
      </c>
      <c r="N17" s="98"/>
      <c r="O17" s="110">
        <f t="shared" si="4"/>
        <v>1</v>
      </c>
      <c r="P17" s="103">
        <f>IF(O17="","",IF(SUM(O$9:O17)&gt;'1_使用順の確定'!$D$12,"",SUM(O$9:O17)))</f>
        <v>2</v>
      </c>
      <c r="Q17" s="103" t="str">
        <f t="shared" si="5"/>
        <v/>
      </c>
      <c r="R17" s="103" t="str">
        <f t="shared" si="6"/>
        <v/>
      </c>
      <c r="S17" s="103" t="str">
        <f t="shared" si="7"/>
        <v/>
      </c>
      <c r="T17" s="105" t="str">
        <f t="shared" si="8"/>
        <v/>
      </c>
    </row>
    <row r="18" spans="1:20" x14ac:dyDescent="0.25">
      <c r="B18" s="143" t="s">
        <v>53</v>
      </c>
      <c r="C18" s="93"/>
      <c r="D18" s="144"/>
      <c r="E18" s="144"/>
      <c r="F18" s="98"/>
      <c r="G18" s="106">
        <v>45757</v>
      </c>
      <c r="H18" s="97" t="str">
        <f t="shared" si="0"/>
        <v>木</v>
      </c>
      <c r="I18" s="107" t="str">
        <f>IF(OR(H18="土",H18="日",COUNTIF(祝日!A:A,'2_学校予定の入力'!G18)&gt;0),"○","")</f>
        <v/>
      </c>
      <c r="J18" s="111" t="str">
        <f t="shared" si="1"/>
        <v/>
      </c>
      <c r="K18" s="108"/>
      <c r="L18" s="104" t="str">
        <f t="shared" si="2"/>
        <v/>
      </c>
      <c r="M18" s="109" t="str">
        <f t="shared" si="3"/>
        <v/>
      </c>
      <c r="N18" s="98"/>
      <c r="O18" s="110">
        <f t="shared" si="4"/>
        <v>1</v>
      </c>
      <c r="P18" s="103">
        <f>IF(O18="","",IF(SUM(O$9:O18)&gt;'1_使用順の確定'!$D$12,"",SUM(O$9:O18)))</f>
        <v>3</v>
      </c>
      <c r="Q18" s="103" t="str">
        <f t="shared" si="5"/>
        <v/>
      </c>
      <c r="R18" s="103" t="str">
        <f t="shared" si="6"/>
        <v/>
      </c>
      <c r="S18" s="103" t="str">
        <f t="shared" si="7"/>
        <v/>
      </c>
      <c r="T18" s="105" t="str">
        <f t="shared" si="8"/>
        <v/>
      </c>
    </row>
    <row r="19" spans="1:20" ht="15" customHeight="1" x14ac:dyDescent="0.25">
      <c r="B19" s="143" t="s">
        <v>54</v>
      </c>
      <c r="C19" s="93"/>
      <c r="D19" s="144"/>
      <c r="E19" s="144"/>
      <c r="F19" s="98"/>
      <c r="G19" s="106">
        <v>45758</v>
      </c>
      <c r="H19" s="97" t="str">
        <f t="shared" si="0"/>
        <v>金</v>
      </c>
      <c r="I19" s="107" t="str">
        <f>IF(OR(H19="土",H19="日",COUNTIF(祝日!A:A,'2_学校予定の入力'!G19)&gt;0),"○","")</f>
        <v/>
      </c>
      <c r="J19" s="111" t="str">
        <f t="shared" si="1"/>
        <v/>
      </c>
      <c r="K19" s="108" t="str">
        <f ca="1">IFERROR(CONCATENATE(VLOOKUP(S19,一覧!D:E,2,0)," ",VLOOKUP(S19,一覧!D:P,13,0)),"")</f>
        <v/>
      </c>
      <c r="L19" s="104" t="str">
        <f t="shared" si="2"/>
        <v/>
      </c>
      <c r="M19" s="109" t="str">
        <f t="shared" si="3"/>
        <v/>
      </c>
      <c r="N19" s="98"/>
      <c r="O19" s="110">
        <f t="shared" si="4"/>
        <v>1</v>
      </c>
      <c r="P19" s="103">
        <f>IF(O19="","",IF(SUM(O$9:O19)&gt;'1_使用順の確定'!$D$12,"",SUM(O$9:O19)))</f>
        <v>4</v>
      </c>
      <c r="Q19" s="103" t="str">
        <f t="shared" si="5"/>
        <v/>
      </c>
      <c r="R19" s="103" t="str">
        <f t="shared" si="6"/>
        <v/>
      </c>
      <c r="S19" s="103" t="str">
        <f t="shared" si="7"/>
        <v/>
      </c>
      <c r="T19" s="105" t="str">
        <f t="shared" si="8"/>
        <v/>
      </c>
    </row>
    <row r="20" spans="1:20" x14ac:dyDescent="0.25">
      <c r="B20" s="143" t="s">
        <v>52</v>
      </c>
      <c r="C20" s="93"/>
      <c r="D20" s="144"/>
      <c r="E20" s="144"/>
      <c r="F20" s="98"/>
      <c r="G20" s="106">
        <v>45759</v>
      </c>
      <c r="H20" s="97" t="str">
        <f t="shared" si="0"/>
        <v>土</v>
      </c>
      <c r="I20" s="107" t="str">
        <f>IF(OR(H20="土",H20="日",COUNTIF(祝日!A:A,'2_学校予定の入力'!G20)&gt;0),"○","")</f>
        <v>○</v>
      </c>
      <c r="J20" s="111" t="str">
        <f t="shared" si="1"/>
        <v/>
      </c>
      <c r="K20" s="108" t="str">
        <f ca="1">IFERROR(CONCATENATE(VLOOKUP(S20,一覧!D:E,2,0)," ",VLOOKUP(S20,一覧!D:P,13,0)),"")</f>
        <v/>
      </c>
      <c r="L20" s="104" t="str">
        <f t="shared" si="2"/>
        <v/>
      </c>
      <c r="M20" s="109" t="str">
        <f t="shared" si="3"/>
        <v/>
      </c>
      <c r="N20" s="98"/>
      <c r="O20" s="110" t="str">
        <f t="shared" si="4"/>
        <v/>
      </c>
      <c r="P20" s="103" t="str">
        <f>IF(O20="","",IF(SUM(O$9:O20)&gt;'1_使用順の確定'!$D$12,"",SUM(O$9:O20)))</f>
        <v/>
      </c>
      <c r="Q20" s="103" t="str">
        <f t="shared" si="5"/>
        <v/>
      </c>
      <c r="R20" s="103" t="str">
        <f t="shared" si="6"/>
        <v/>
      </c>
      <c r="S20" s="103" t="str">
        <f t="shared" si="7"/>
        <v/>
      </c>
      <c r="T20" s="105" t="str">
        <f t="shared" si="8"/>
        <v/>
      </c>
    </row>
    <row r="21" spans="1:20" x14ac:dyDescent="0.25">
      <c r="B21" s="143" t="s">
        <v>50</v>
      </c>
      <c r="C21" s="93"/>
      <c r="F21" s="98"/>
      <c r="G21" s="106">
        <v>45760</v>
      </c>
      <c r="H21" s="97" t="str">
        <f t="shared" si="0"/>
        <v>日</v>
      </c>
      <c r="I21" s="107" t="str">
        <f>IF(OR(H21="土",H21="日",COUNTIF(祝日!A:A,'2_学校予定の入力'!G21)&gt;0),"○","")</f>
        <v>○</v>
      </c>
      <c r="J21" s="112" t="str">
        <f t="shared" si="1"/>
        <v/>
      </c>
      <c r="K21" s="108" t="str">
        <f ca="1">IFERROR(CONCATENATE(VLOOKUP(S21,一覧!D:E,2,0)," ",VLOOKUP(S21,一覧!D:P,13,0)),"")</f>
        <v/>
      </c>
      <c r="L21" s="104" t="str">
        <f t="shared" si="2"/>
        <v/>
      </c>
      <c r="M21" s="109" t="str">
        <f t="shared" si="3"/>
        <v/>
      </c>
      <c r="N21" s="98"/>
      <c r="O21" s="110" t="str">
        <f t="shared" si="4"/>
        <v/>
      </c>
      <c r="P21" s="103" t="str">
        <f>IF(O21="","",IF(SUM(O$9:O21)&gt;'1_使用順の確定'!$D$12,"",SUM(O$9:O21)))</f>
        <v/>
      </c>
      <c r="Q21" s="103" t="str">
        <f t="shared" si="5"/>
        <v/>
      </c>
      <c r="R21" s="103" t="str">
        <f t="shared" si="6"/>
        <v/>
      </c>
      <c r="S21" s="103" t="str">
        <f t="shared" si="7"/>
        <v/>
      </c>
      <c r="T21" s="105" t="str">
        <f t="shared" si="8"/>
        <v/>
      </c>
    </row>
    <row r="22" spans="1:20" x14ac:dyDescent="0.25">
      <c r="F22" s="98"/>
      <c r="G22" s="106">
        <v>45761</v>
      </c>
      <c r="H22" s="97" t="str">
        <f t="shared" si="0"/>
        <v>月</v>
      </c>
      <c r="I22" s="107" t="str">
        <f>IF(OR(H22="土",H22="日",COUNTIF(祝日!A:A,'2_学校予定の入力'!G22)&gt;0),"○","")</f>
        <v/>
      </c>
      <c r="J22" s="111" t="str">
        <f t="shared" si="1"/>
        <v/>
      </c>
      <c r="K22" s="108" t="str">
        <f ca="1">IFERROR(CONCATENATE(VLOOKUP(S22,一覧!D:E,2,0)," ",VLOOKUP(S22,一覧!D:P,13,0)),"")</f>
        <v/>
      </c>
      <c r="L22" s="104" t="str">
        <f t="shared" si="2"/>
        <v/>
      </c>
      <c r="M22" s="109" t="str">
        <f t="shared" si="3"/>
        <v/>
      </c>
      <c r="N22" s="98"/>
      <c r="O22" s="110">
        <f t="shared" si="4"/>
        <v>1</v>
      </c>
      <c r="P22" s="103">
        <f>IF(O22="","",IF(SUM(O$9:O22)&gt;'1_使用順の確定'!$D$12,"",SUM(O$9:O22)))</f>
        <v>5</v>
      </c>
      <c r="Q22" s="103" t="str">
        <f t="shared" si="5"/>
        <v/>
      </c>
      <c r="R22" s="103" t="str">
        <f t="shared" si="6"/>
        <v/>
      </c>
      <c r="S22" s="103" t="str">
        <f t="shared" si="7"/>
        <v/>
      </c>
      <c r="T22" s="105" t="str">
        <f t="shared" si="8"/>
        <v/>
      </c>
    </row>
    <row r="23" spans="1:20" x14ac:dyDescent="0.25">
      <c r="A23" s="128" t="s">
        <v>164</v>
      </c>
      <c r="B23" s="145" t="s">
        <v>241</v>
      </c>
      <c r="C23" s="145"/>
      <c r="F23" s="98"/>
      <c r="G23" s="106">
        <v>45762</v>
      </c>
      <c r="H23" s="97" t="str">
        <f t="shared" si="0"/>
        <v>火</v>
      </c>
      <c r="I23" s="107" t="str">
        <f>IF(OR(H23="土",H23="日",COUNTIF(祝日!A:A,'2_学校予定の入力'!G23)&gt;0),"○","")</f>
        <v/>
      </c>
      <c r="J23" s="111" t="str">
        <f t="shared" si="1"/>
        <v/>
      </c>
      <c r="K23" s="108" t="str">
        <f ca="1">IFERROR(CONCATENATE(VLOOKUP(S23,一覧!D:E,2,0)," ",VLOOKUP(S23,一覧!D:P,13,0)),"")</f>
        <v/>
      </c>
      <c r="L23" s="104" t="str">
        <f t="shared" si="2"/>
        <v/>
      </c>
      <c r="M23" s="109" t="str">
        <f t="shared" si="3"/>
        <v/>
      </c>
      <c r="N23" s="98"/>
      <c r="O23" s="110">
        <f t="shared" si="4"/>
        <v>1</v>
      </c>
      <c r="P23" s="103">
        <f>IF(O23="","",IF(SUM(O$9:O23)&gt;'1_使用順の確定'!$D$12,"",SUM(O$9:O23)))</f>
        <v>6</v>
      </c>
      <c r="Q23" s="103" t="str">
        <f t="shared" si="5"/>
        <v/>
      </c>
      <c r="R23" s="103" t="str">
        <f t="shared" si="6"/>
        <v/>
      </c>
      <c r="S23" s="103" t="str">
        <f t="shared" si="7"/>
        <v/>
      </c>
      <c r="T23" s="105" t="str">
        <f t="shared" si="8"/>
        <v/>
      </c>
    </row>
    <row r="24" spans="1:20" x14ac:dyDescent="0.25">
      <c r="B24" s="127" t="s">
        <v>274</v>
      </c>
      <c r="C24" s="127"/>
      <c r="D24" s="98"/>
      <c r="F24" s="98"/>
      <c r="G24" s="106">
        <v>45763</v>
      </c>
      <c r="H24" s="97" t="str">
        <f t="shared" si="0"/>
        <v>水</v>
      </c>
      <c r="I24" s="107" t="str">
        <f>IF(OR(H24="土",H24="日",COUNTIF(祝日!A:A,'2_学校予定の入力'!G24)&gt;0),"○","")</f>
        <v/>
      </c>
      <c r="J24" s="111" t="str">
        <f t="shared" si="1"/>
        <v/>
      </c>
      <c r="K24" s="108" t="str">
        <f ca="1">IFERROR(CONCATENATE(VLOOKUP(S24,一覧!D:E,2,0)," ",VLOOKUP(S24,一覧!D:P,13,0)),"")</f>
        <v/>
      </c>
      <c r="L24" s="104" t="str">
        <f t="shared" si="2"/>
        <v/>
      </c>
      <c r="M24" s="109" t="str">
        <f t="shared" si="3"/>
        <v/>
      </c>
      <c r="N24" s="98"/>
      <c r="O24" s="110">
        <f t="shared" si="4"/>
        <v>1</v>
      </c>
      <c r="P24" s="103">
        <f>IF(O24="","",IF(SUM(O$9:O24)&gt;'1_使用順の確定'!$D$12,"",SUM(O$9:O24)))</f>
        <v>7</v>
      </c>
      <c r="Q24" s="103" t="str">
        <f t="shared" si="5"/>
        <v/>
      </c>
      <c r="R24" s="103" t="str">
        <f t="shared" si="6"/>
        <v/>
      </c>
      <c r="S24" s="103" t="str">
        <f t="shared" si="7"/>
        <v/>
      </c>
      <c r="T24" s="105" t="str">
        <f t="shared" si="8"/>
        <v/>
      </c>
    </row>
    <row r="25" spans="1:20" x14ac:dyDescent="0.25">
      <c r="B25" s="127" t="s">
        <v>278</v>
      </c>
      <c r="C25" s="127"/>
      <c r="D25" s="98"/>
      <c r="F25" s="98"/>
      <c r="G25" s="106">
        <v>45764</v>
      </c>
      <c r="H25" s="97" t="str">
        <f t="shared" si="0"/>
        <v>木</v>
      </c>
      <c r="I25" s="107" t="str">
        <f>IF(OR(H25="土",H25="日",COUNTIF(祝日!A:A,'2_学校予定の入力'!G25)&gt;0),"○","")</f>
        <v/>
      </c>
      <c r="J25" s="111" t="str">
        <f t="shared" si="1"/>
        <v/>
      </c>
      <c r="K25" s="108" t="str">
        <f ca="1">IFERROR(CONCATENATE(VLOOKUP(S25,一覧!D:E,2,0)," ",VLOOKUP(S25,一覧!D:P,13,0)),"")</f>
        <v/>
      </c>
      <c r="L25" s="104" t="str">
        <f t="shared" si="2"/>
        <v/>
      </c>
      <c r="M25" s="109" t="str">
        <f t="shared" si="3"/>
        <v/>
      </c>
      <c r="N25" s="98"/>
      <c r="O25" s="110">
        <f t="shared" si="4"/>
        <v>1</v>
      </c>
      <c r="P25" s="103">
        <f>IF(O25="","",IF(SUM(O$9:O25)&gt;'1_使用順の確定'!$D$12,"",SUM(O$9:O25)))</f>
        <v>8</v>
      </c>
      <c r="Q25" s="103" t="str">
        <f t="shared" si="5"/>
        <v/>
      </c>
      <c r="R25" s="103" t="str">
        <f t="shared" si="6"/>
        <v/>
      </c>
      <c r="S25" s="103" t="str">
        <f t="shared" si="7"/>
        <v/>
      </c>
      <c r="T25" s="105" t="str">
        <f t="shared" si="8"/>
        <v/>
      </c>
    </row>
    <row r="26" spans="1:20" x14ac:dyDescent="0.25">
      <c r="B26" s="127" t="s">
        <v>242</v>
      </c>
      <c r="C26" s="127"/>
      <c r="D26" s="98"/>
      <c r="F26" s="98"/>
      <c r="G26" s="106">
        <v>45765</v>
      </c>
      <c r="H26" s="97" t="str">
        <f t="shared" si="0"/>
        <v>金</v>
      </c>
      <c r="I26" s="107" t="str">
        <f>IF(OR(H26="土",H26="日",COUNTIF(祝日!A:A,'2_学校予定の入力'!G26)&gt;0),"○","")</f>
        <v/>
      </c>
      <c r="J26" s="111" t="str">
        <f t="shared" si="1"/>
        <v/>
      </c>
      <c r="K26" s="108" t="str">
        <f ca="1">IFERROR(CONCATENATE(VLOOKUP(S26,一覧!D:E,2,0)," ",VLOOKUP(S26,一覧!D:P,13,0)),"")</f>
        <v/>
      </c>
      <c r="L26" s="104" t="str">
        <f t="shared" si="2"/>
        <v/>
      </c>
      <c r="M26" s="109" t="str">
        <f t="shared" si="3"/>
        <v/>
      </c>
      <c r="N26" s="98"/>
      <c r="O26" s="110">
        <f t="shared" si="4"/>
        <v>1</v>
      </c>
      <c r="P26" s="103">
        <f>IF(O26="","",IF(SUM(O$9:O26)&gt;'1_使用順の確定'!$D$12,"",SUM(O$9:O26)))</f>
        <v>9</v>
      </c>
      <c r="Q26" s="103" t="str">
        <f t="shared" si="5"/>
        <v/>
      </c>
      <c r="R26" s="103" t="str">
        <f t="shared" si="6"/>
        <v/>
      </c>
      <c r="S26" s="103" t="str">
        <f t="shared" si="7"/>
        <v/>
      </c>
      <c r="T26" s="105" t="str">
        <f t="shared" si="8"/>
        <v/>
      </c>
    </row>
    <row r="27" spans="1:20" x14ac:dyDescent="0.25">
      <c r="B27" s="127" t="s">
        <v>279</v>
      </c>
      <c r="C27" s="127"/>
      <c r="D27" s="98"/>
      <c r="F27" s="98"/>
      <c r="G27" s="106">
        <v>45766</v>
      </c>
      <c r="H27" s="97" t="str">
        <f t="shared" si="0"/>
        <v>土</v>
      </c>
      <c r="I27" s="107" t="str">
        <f>IF(OR(H27="土",H27="日",COUNTIF(祝日!A:A,'2_学校予定の入力'!G27)&gt;0),"○","")</f>
        <v>○</v>
      </c>
      <c r="J27" s="111" t="str">
        <f t="shared" si="1"/>
        <v/>
      </c>
      <c r="K27" s="108" t="str">
        <f ca="1">IFERROR(CONCATENATE(VLOOKUP(S27,一覧!D:E,2,0)," ",VLOOKUP(S27,一覧!D:P,13,0)),"")</f>
        <v/>
      </c>
      <c r="L27" s="104" t="str">
        <f t="shared" si="2"/>
        <v/>
      </c>
      <c r="M27" s="109" t="str">
        <f t="shared" si="3"/>
        <v/>
      </c>
      <c r="N27" s="98"/>
      <c r="O27" s="110" t="str">
        <f t="shared" si="4"/>
        <v/>
      </c>
      <c r="P27" s="103" t="str">
        <f>IF(O27="","",IF(SUM(O$9:O27)&gt;'1_使用順の確定'!$D$12,"",SUM(O$9:O27)))</f>
        <v/>
      </c>
      <c r="Q27" s="103" t="str">
        <f t="shared" si="5"/>
        <v/>
      </c>
      <c r="R27" s="103" t="str">
        <f t="shared" si="6"/>
        <v/>
      </c>
      <c r="S27" s="103" t="str">
        <f t="shared" si="7"/>
        <v/>
      </c>
      <c r="T27" s="105" t="str">
        <f t="shared" si="8"/>
        <v/>
      </c>
    </row>
    <row r="28" spans="1:20" x14ac:dyDescent="0.25">
      <c r="B28" s="104">
        <v>1</v>
      </c>
      <c r="C28" s="93"/>
      <c r="F28" s="98"/>
      <c r="G28" s="106">
        <v>45767</v>
      </c>
      <c r="H28" s="97" t="str">
        <f t="shared" si="0"/>
        <v>日</v>
      </c>
      <c r="I28" s="107" t="str">
        <f>IF(OR(H28="土",H28="日",COUNTIF(祝日!A:A,'2_学校予定の入力'!G28)&gt;0),"○","")</f>
        <v>○</v>
      </c>
      <c r="J28" s="111" t="str">
        <f t="shared" si="1"/>
        <v/>
      </c>
      <c r="K28" s="108" t="str">
        <f ca="1">IFERROR(CONCATENATE(VLOOKUP(S28,一覧!D:E,2,0)," ",VLOOKUP(S28,一覧!D:P,13,0)),"")</f>
        <v/>
      </c>
      <c r="L28" s="104" t="str">
        <f t="shared" si="2"/>
        <v/>
      </c>
      <c r="M28" s="109" t="str">
        <f t="shared" si="3"/>
        <v/>
      </c>
      <c r="N28" s="98"/>
      <c r="O28" s="110" t="str">
        <f t="shared" si="4"/>
        <v/>
      </c>
      <c r="P28" s="103" t="str">
        <f>IF(O28="","",IF(SUM(O$9:O28)&gt;'1_使用順の確定'!$D$12,"",SUM(O$9:O28)))</f>
        <v/>
      </c>
      <c r="Q28" s="103" t="str">
        <f t="shared" si="5"/>
        <v/>
      </c>
      <c r="R28" s="103" t="str">
        <f t="shared" si="6"/>
        <v/>
      </c>
      <c r="S28" s="103" t="str">
        <f t="shared" si="7"/>
        <v/>
      </c>
      <c r="T28" s="105" t="str">
        <f t="shared" si="8"/>
        <v/>
      </c>
    </row>
    <row r="29" spans="1:20" x14ac:dyDescent="0.25">
      <c r="B29" s="104">
        <v>2</v>
      </c>
      <c r="C29" s="93"/>
      <c r="F29" s="98"/>
      <c r="G29" s="106">
        <v>45768</v>
      </c>
      <c r="H29" s="97" t="str">
        <f t="shared" si="0"/>
        <v>月</v>
      </c>
      <c r="I29" s="107" t="str">
        <f>IF(OR(H29="土",H29="日",COUNTIF(祝日!A:A,'2_学校予定の入力'!G29)&gt;0),"○","")</f>
        <v/>
      </c>
      <c r="J29" s="111" t="str">
        <f t="shared" si="1"/>
        <v/>
      </c>
      <c r="K29" s="108" t="str">
        <f ca="1">IFERROR(CONCATENATE(VLOOKUP(S29,一覧!D:E,2,0)," ",VLOOKUP(S29,一覧!D:P,13,0)),"")</f>
        <v/>
      </c>
      <c r="L29" s="104" t="str">
        <f t="shared" si="2"/>
        <v/>
      </c>
      <c r="M29" s="109" t="str">
        <f t="shared" si="3"/>
        <v/>
      </c>
      <c r="N29" s="98"/>
      <c r="O29" s="110">
        <f t="shared" si="4"/>
        <v>1</v>
      </c>
      <c r="P29" s="103">
        <f>IF(O29="","",IF(SUM(O$9:O29)&gt;'1_使用順の確定'!$D$12,"",SUM(O$9:O29)))</f>
        <v>10</v>
      </c>
      <c r="Q29" s="103" t="str">
        <f t="shared" si="5"/>
        <v/>
      </c>
      <c r="R29" s="103" t="str">
        <f t="shared" si="6"/>
        <v/>
      </c>
      <c r="S29" s="103" t="str">
        <f t="shared" si="7"/>
        <v/>
      </c>
      <c r="T29" s="105" t="str">
        <f t="shared" si="8"/>
        <v/>
      </c>
    </row>
    <row r="30" spans="1:20" x14ac:dyDescent="0.25">
      <c r="B30" s="104">
        <v>3</v>
      </c>
      <c r="C30" s="93"/>
      <c r="F30" s="98"/>
      <c r="G30" s="106">
        <v>45769</v>
      </c>
      <c r="H30" s="97" t="str">
        <f t="shared" si="0"/>
        <v>火</v>
      </c>
      <c r="I30" s="107" t="str">
        <f>IF(OR(H30="土",H30="日",COUNTIF(祝日!A:A,'2_学校予定の入力'!G30)&gt;0),"○","")</f>
        <v/>
      </c>
      <c r="J30" s="111" t="str">
        <f t="shared" si="1"/>
        <v/>
      </c>
      <c r="K30" s="108" t="str">
        <f ca="1">IFERROR(CONCATENATE(VLOOKUP(S30,一覧!D:E,2,0)," ",VLOOKUP(S30,一覧!D:P,13,0)),"")</f>
        <v/>
      </c>
      <c r="L30" s="104" t="str">
        <f t="shared" si="2"/>
        <v/>
      </c>
      <c r="M30" s="109" t="str">
        <f t="shared" si="3"/>
        <v/>
      </c>
      <c r="N30" s="98"/>
      <c r="O30" s="110">
        <f t="shared" si="4"/>
        <v>1</v>
      </c>
      <c r="P30" s="103">
        <f>IF(O30="","",IF(SUM(O$9:O30)&gt;'1_使用順の確定'!$D$12,"",SUM(O$9:O30)))</f>
        <v>11</v>
      </c>
      <c r="Q30" s="103" t="str">
        <f t="shared" si="5"/>
        <v/>
      </c>
      <c r="R30" s="103" t="str">
        <f t="shared" si="6"/>
        <v/>
      </c>
      <c r="S30" s="103" t="str">
        <f t="shared" si="7"/>
        <v/>
      </c>
      <c r="T30" s="105" t="str">
        <f t="shared" si="8"/>
        <v/>
      </c>
    </row>
    <row r="31" spans="1:20" x14ac:dyDescent="0.25">
      <c r="B31" s="104">
        <v>4</v>
      </c>
      <c r="C31" s="93"/>
      <c r="F31" s="98"/>
      <c r="G31" s="106">
        <v>45770</v>
      </c>
      <c r="H31" s="97" t="str">
        <f t="shared" si="0"/>
        <v>水</v>
      </c>
      <c r="I31" s="107" t="str">
        <f>IF(OR(H31="土",H31="日",COUNTIF(祝日!A:A,'2_学校予定の入力'!G31)&gt;0),"○","")</f>
        <v/>
      </c>
      <c r="J31" s="111" t="str">
        <f t="shared" si="1"/>
        <v/>
      </c>
      <c r="K31" s="108" t="str">
        <f ca="1">IFERROR(CONCATENATE(VLOOKUP(S31,一覧!D:E,2,0)," ",VLOOKUP(S31,一覧!D:P,13,0)),"")</f>
        <v/>
      </c>
      <c r="L31" s="104" t="str">
        <f t="shared" si="2"/>
        <v/>
      </c>
      <c r="M31" s="109" t="str">
        <f t="shared" si="3"/>
        <v/>
      </c>
      <c r="N31" s="98"/>
      <c r="O31" s="110">
        <f t="shared" si="4"/>
        <v>1</v>
      </c>
      <c r="P31" s="103">
        <f>IF(O31="","",IF(SUM(O$9:O31)&gt;'1_使用順の確定'!$D$12,"",SUM(O$9:O31)))</f>
        <v>12</v>
      </c>
      <c r="Q31" s="103" t="str">
        <f t="shared" si="5"/>
        <v/>
      </c>
      <c r="R31" s="103" t="str">
        <f t="shared" si="6"/>
        <v/>
      </c>
      <c r="S31" s="103" t="str">
        <f t="shared" si="7"/>
        <v/>
      </c>
      <c r="T31" s="105" t="str">
        <f t="shared" si="8"/>
        <v/>
      </c>
    </row>
    <row r="32" spans="1:20" x14ac:dyDescent="0.25">
      <c r="B32" s="104">
        <v>5</v>
      </c>
      <c r="C32" s="93"/>
      <c r="F32" s="98"/>
      <c r="G32" s="106">
        <v>45771</v>
      </c>
      <c r="H32" s="97" t="str">
        <f t="shared" si="0"/>
        <v>木</v>
      </c>
      <c r="I32" s="107" t="str">
        <f>IF(OR(H32="土",H32="日",COUNTIF(祝日!A:A,'2_学校予定の入力'!G32)&gt;0),"○","")</f>
        <v/>
      </c>
      <c r="J32" s="111" t="str">
        <f t="shared" si="1"/>
        <v/>
      </c>
      <c r="K32" s="108" t="str">
        <f ca="1">IFERROR(CONCATENATE(VLOOKUP(S32,一覧!D:E,2,0)," ",VLOOKUP(S32,一覧!D:P,13,0)),"")</f>
        <v/>
      </c>
      <c r="L32" s="104" t="str">
        <f t="shared" si="2"/>
        <v/>
      </c>
      <c r="M32" s="109" t="str">
        <f t="shared" si="3"/>
        <v/>
      </c>
      <c r="N32" s="98"/>
      <c r="O32" s="110">
        <f t="shared" si="4"/>
        <v>1</v>
      </c>
      <c r="P32" s="103">
        <f>IF(O32="","",IF(SUM(O$9:O32)&gt;'1_使用順の確定'!$D$12,"",SUM(O$9:O32)))</f>
        <v>13</v>
      </c>
      <c r="Q32" s="103" t="str">
        <f t="shared" si="5"/>
        <v/>
      </c>
      <c r="R32" s="103" t="str">
        <f t="shared" si="6"/>
        <v/>
      </c>
      <c r="S32" s="103" t="str">
        <f t="shared" si="7"/>
        <v/>
      </c>
      <c r="T32" s="105" t="str">
        <f t="shared" si="8"/>
        <v/>
      </c>
    </row>
    <row r="33" spans="1:20" x14ac:dyDescent="0.25">
      <c r="F33" s="98"/>
      <c r="G33" s="106">
        <v>45772</v>
      </c>
      <c r="H33" s="97" t="str">
        <f t="shared" si="0"/>
        <v>金</v>
      </c>
      <c r="I33" s="107" t="str">
        <f>IF(OR(H33="土",H33="日",COUNTIF(祝日!A:A,'2_学校予定の入力'!G33)&gt;0),"○","")</f>
        <v/>
      </c>
      <c r="J33" s="111" t="str">
        <f t="shared" si="1"/>
        <v/>
      </c>
      <c r="K33" s="108" t="str">
        <f ca="1">IFERROR(CONCATENATE(VLOOKUP(S33,一覧!D:E,2,0)," ",VLOOKUP(S33,一覧!D:P,13,0)),"")</f>
        <v/>
      </c>
      <c r="L33" s="104" t="str">
        <f t="shared" si="2"/>
        <v/>
      </c>
      <c r="M33" s="109" t="str">
        <f t="shared" si="3"/>
        <v/>
      </c>
      <c r="N33" s="98"/>
      <c r="O33" s="110">
        <f t="shared" si="4"/>
        <v>1</v>
      </c>
      <c r="P33" s="103">
        <f>IF(O33="","",IF(SUM(O$9:O33)&gt;'1_使用順の確定'!$D$12,"",SUM(O$9:O33)))</f>
        <v>14</v>
      </c>
      <c r="Q33" s="103" t="str">
        <f t="shared" si="5"/>
        <v/>
      </c>
      <c r="R33" s="103" t="str">
        <f t="shared" si="6"/>
        <v/>
      </c>
      <c r="S33" s="103" t="str">
        <f t="shared" si="7"/>
        <v/>
      </c>
      <c r="T33" s="105" t="str">
        <f t="shared" si="8"/>
        <v/>
      </c>
    </row>
    <row r="34" spans="1:20" x14ac:dyDescent="0.25">
      <c r="A34" s="128" t="s">
        <v>165</v>
      </c>
      <c r="B34" s="21" t="s">
        <v>230</v>
      </c>
      <c r="F34" s="98"/>
      <c r="G34" s="106">
        <v>45773</v>
      </c>
      <c r="H34" s="97" t="str">
        <f t="shared" si="0"/>
        <v>土</v>
      </c>
      <c r="I34" s="107" t="str">
        <f>IF(OR(H34="土",H34="日",COUNTIF(祝日!A:A,'2_学校予定の入力'!G34)&gt;0),"○","")</f>
        <v>○</v>
      </c>
      <c r="J34" s="111" t="str">
        <f t="shared" si="1"/>
        <v/>
      </c>
      <c r="K34" s="108" t="str">
        <f ca="1">IFERROR(CONCATENATE(VLOOKUP(S34,一覧!D:E,2,0)," ",VLOOKUP(S34,一覧!D:P,13,0)),"")</f>
        <v/>
      </c>
      <c r="L34" s="104" t="str">
        <f t="shared" si="2"/>
        <v/>
      </c>
      <c r="M34" s="109" t="str">
        <f t="shared" si="3"/>
        <v/>
      </c>
      <c r="N34" s="98"/>
      <c r="O34" s="110" t="str">
        <f t="shared" si="4"/>
        <v/>
      </c>
      <c r="P34" s="103" t="str">
        <f>IF(O34="","",IF(SUM(O$9:O34)&gt;'1_使用順の確定'!$D$12,"",SUM(O$9:O34)))</f>
        <v/>
      </c>
      <c r="Q34" s="103" t="str">
        <f t="shared" si="5"/>
        <v/>
      </c>
      <c r="R34" s="103" t="str">
        <f t="shared" si="6"/>
        <v/>
      </c>
      <c r="S34" s="103" t="str">
        <f t="shared" si="7"/>
        <v/>
      </c>
      <c r="T34" s="105" t="str">
        <f t="shared" si="8"/>
        <v/>
      </c>
    </row>
    <row r="35" spans="1:20" x14ac:dyDescent="0.25">
      <c r="B35" s="127" t="s">
        <v>172</v>
      </c>
      <c r="C35" s="127"/>
      <c r="F35" s="98"/>
      <c r="G35" s="106">
        <v>45774</v>
      </c>
      <c r="H35" s="97" t="str">
        <f t="shared" si="0"/>
        <v>日</v>
      </c>
      <c r="I35" s="107" t="str">
        <f>IF(OR(H35="土",H35="日",COUNTIF(祝日!A:A,'2_学校予定の入力'!G35)&gt;0),"○","")</f>
        <v>○</v>
      </c>
      <c r="J35" s="111" t="str">
        <f t="shared" si="1"/>
        <v/>
      </c>
      <c r="K35" s="108" t="str">
        <f ca="1">IFERROR(CONCATENATE(VLOOKUP(S35,一覧!D:E,2,0)," ",VLOOKUP(S35,一覧!D:P,13,0)),"")</f>
        <v/>
      </c>
      <c r="L35" s="104" t="str">
        <f t="shared" si="2"/>
        <v/>
      </c>
      <c r="M35" s="109" t="str">
        <f t="shared" si="3"/>
        <v/>
      </c>
      <c r="N35" s="98"/>
      <c r="O35" s="110" t="str">
        <f t="shared" si="4"/>
        <v/>
      </c>
      <c r="P35" s="103" t="str">
        <f>IF(O35="","",IF(SUM(O$9:O35)&gt;'1_使用順の確定'!$D$12,"",SUM(O$9:O35)))</f>
        <v/>
      </c>
      <c r="Q35" s="103" t="str">
        <f t="shared" si="5"/>
        <v/>
      </c>
      <c r="R35" s="103" t="str">
        <f t="shared" si="6"/>
        <v/>
      </c>
      <c r="S35" s="103" t="str">
        <f t="shared" si="7"/>
        <v/>
      </c>
      <c r="T35" s="105" t="str">
        <f t="shared" si="8"/>
        <v/>
      </c>
    </row>
    <row r="36" spans="1:20" x14ac:dyDescent="0.25">
      <c r="B36" s="127" t="s">
        <v>280</v>
      </c>
      <c r="C36" s="127"/>
      <c r="D36" s="98"/>
      <c r="F36" s="98"/>
      <c r="G36" s="106">
        <v>45775</v>
      </c>
      <c r="H36" s="97" t="str">
        <f t="shared" si="0"/>
        <v>月</v>
      </c>
      <c r="I36" s="107" t="str">
        <f>IF(OR(H36="土",H36="日",COUNTIF(祝日!A:A,'2_学校予定の入力'!G36)&gt;0),"○","")</f>
        <v/>
      </c>
      <c r="J36" s="111" t="str">
        <f t="shared" si="1"/>
        <v/>
      </c>
      <c r="K36" s="108" t="str">
        <f ca="1">IFERROR(CONCATENATE(VLOOKUP(S36,一覧!D:E,2,0)," ",VLOOKUP(S36,一覧!D:P,13,0)),"")</f>
        <v/>
      </c>
      <c r="L36" s="104" t="str">
        <f t="shared" si="2"/>
        <v/>
      </c>
      <c r="M36" s="109" t="str">
        <f t="shared" si="3"/>
        <v/>
      </c>
      <c r="N36" s="98"/>
      <c r="O36" s="110">
        <f t="shared" si="4"/>
        <v>1</v>
      </c>
      <c r="P36" s="103">
        <f>IF(O36="","",IF(SUM(O$9:O36)&gt;'1_使用順の確定'!$D$12,"",SUM(O$9:O36)))</f>
        <v>15</v>
      </c>
      <c r="Q36" s="103" t="str">
        <f t="shared" si="5"/>
        <v/>
      </c>
      <c r="R36" s="103" t="str">
        <f t="shared" si="6"/>
        <v/>
      </c>
      <c r="S36" s="103" t="str">
        <f t="shared" si="7"/>
        <v/>
      </c>
      <c r="T36" s="105" t="str">
        <f t="shared" si="8"/>
        <v/>
      </c>
    </row>
    <row r="37" spans="1:20" x14ac:dyDescent="0.25">
      <c r="B37" s="107" t="s">
        <v>66</v>
      </c>
      <c r="C37" s="107" t="s">
        <v>75</v>
      </c>
      <c r="D37" s="170" t="s">
        <v>76</v>
      </c>
      <c r="E37" s="170"/>
      <c r="F37" s="98"/>
      <c r="G37" s="106">
        <v>45776</v>
      </c>
      <c r="H37" s="97" t="str">
        <f t="shared" si="0"/>
        <v>火</v>
      </c>
      <c r="I37" s="107" t="str">
        <f>IF(OR(H37="土",H37="日",COUNTIF(祝日!A:A,'2_学校予定の入力'!G37)&gt;0),"○","")</f>
        <v>○</v>
      </c>
      <c r="J37" s="111" t="str">
        <f t="shared" si="1"/>
        <v/>
      </c>
      <c r="K37" s="108" t="str">
        <f ca="1">IFERROR(CONCATENATE(VLOOKUP(S37,一覧!D:E,2,0)," ",VLOOKUP(S37,一覧!D:P,13,0)),"")</f>
        <v/>
      </c>
      <c r="L37" s="104" t="str">
        <f t="shared" si="2"/>
        <v/>
      </c>
      <c r="M37" s="109" t="str">
        <f t="shared" si="3"/>
        <v/>
      </c>
      <c r="N37" s="98"/>
      <c r="O37" s="110" t="str">
        <f t="shared" si="4"/>
        <v/>
      </c>
      <c r="P37" s="103" t="str">
        <f>IF(O37="","",IF(SUM(O$9:O37)&gt;'1_使用順の確定'!$D$12,"",SUM(O$9:O37)))</f>
        <v/>
      </c>
      <c r="Q37" s="103" t="str">
        <f t="shared" si="5"/>
        <v/>
      </c>
      <c r="R37" s="103" t="str">
        <f t="shared" si="6"/>
        <v/>
      </c>
      <c r="S37" s="103" t="str">
        <f t="shared" si="7"/>
        <v/>
      </c>
      <c r="T37" s="105" t="str">
        <f t="shared" si="8"/>
        <v/>
      </c>
    </row>
    <row r="38" spans="1:20" x14ac:dyDescent="0.25">
      <c r="B38" s="94">
        <v>45789</v>
      </c>
      <c r="C38" s="113" t="str">
        <f t="shared" ref="C38:C43" si="9">IF(B38&gt;0,TEXT(B38,"aaaa"),"")</f>
        <v>月曜日</v>
      </c>
      <c r="D38" s="162" t="s">
        <v>77</v>
      </c>
      <c r="E38" s="162"/>
      <c r="F38" s="98"/>
      <c r="G38" s="106">
        <v>45777</v>
      </c>
      <c r="H38" s="97" t="str">
        <f t="shared" si="0"/>
        <v>水</v>
      </c>
      <c r="I38" s="107" t="str">
        <f>IF(OR(H38="土",H38="日",COUNTIF(祝日!A:A,'2_学校予定の入力'!G38)&gt;0),"○","")</f>
        <v/>
      </c>
      <c r="J38" s="111" t="str">
        <f t="shared" si="1"/>
        <v/>
      </c>
      <c r="K38" s="108" t="str">
        <f ca="1">IFERROR(CONCATENATE(VLOOKUP(S38,一覧!D:E,2,0)," ",VLOOKUP(S38,一覧!D:P,13,0)),"")</f>
        <v/>
      </c>
      <c r="L38" s="104" t="str">
        <f t="shared" si="2"/>
        <v/>
      </c>
      <c r="M38" s="109" t="str">
        <f t="shared" si="3"/>
        <v/>
      </c>
      <c r="N38" s="98"/>
      <c r="O38" s="110">
        <f t="shared" si="4"/>
        <v>1</v>
      </c>
      <c r="P38" s="103">
        <f>IF(O38="","",IF(SUM(O$9:O38)&gt;'1_使用順の確定'!$D$12,"",SUM(O$9:O38)))</f>
        <v>16</v>
      </c>
      <c r="Q38" s="103" t="str">
        <f t="shared" si="5"/>
        <v/>
      </c>
      <c r="R38" s="103" t="str">
        <f t="shared" si="6"/>
        <v/>
      </c>
      <c r="S38" s="103" t="str">
        <f t="shared" si="7"/>
        <v/>
      </c>
      <c r="T38" s="105" t="str">
        <f t="shared" si="8"/>
        <v/>
      </c>
    </row>
    <row r="39" spans="1:20" x14ac:dyDescent="0.25">
      <c r="B39" s="94">
        <v>45790</v>
      </c>
      <c r="C39" s="113" t="str">
        <f t="shared" si="9"/>
        <v>火曜日</v>
      </c>
      <c r="D39" s="162" t="s">
        <v>77</v>
      </c>
      <c r="E39" s="162"/>
      <c r="F39" s="98"/>
      <c r="G39" s="106">
        <v>45778</v>
      </c>
      <c r="H39" s="97" t="str">
        <f t="shared" si="0"/>
        <v>木</v>
      </c>
      <c r="I39" s="107" t="str">
        <f>IF(OR(H39="土",H39="日",COUNTIF(祝日!A:A,'2_学校予定の入力'!G39)&gt;0),"○","")</f>
        <v/>
      </c>
      <c r="J39" s="111" t="str">
        <f t="shared" si="1"/>
        <v/>
      </c>
      <c r="K39" s="108" t="str">
        <f ca="1">IFERROR(CONCATENATE(VLOOKUP(S39,一覧!D:E,2,0)," ",VLOOKUP(S39,一覧!D:P,13,0)),"")</f>
        <v/>
      </c>
      <c r="L39" s="104" t="str">
        <f t="shared" si="2"/>
        <v/>
      </c>
      <c r="M39" s="109" t="str">
        <f t="shared" si="3"/>
        <v/>
      </c>
      <c r="N39" s="98"/>
      <c r="O39" s="110">
        <f t="shared" si="4"/>
        <v>1</v>
      </c>
      <c r="P39" s="103">
        <f>IF(O39="","",IF(SUM(O$9:O39)&gt;'1_使用順の確定'!$D$12,"",SUM(O$9:O39)))</f>
        <v>17</v>
      </c>
      <c r="Q39" s="103" t="str">
        <f t="shared" si="5"/>
        <v/>
      </c>
      <c r="R39" s="103" t="str">
        <f t="shared" si="6"/>
        <v/>
      </c>
      <c r="S39" s="103" t="str">
        <f t="shared" si="7"/>
        <v/>
      </c>
      <c r="T39" s="105" t="str">
        <f t="shared" si="8"/>
        <v/>
      </c>
    </row>
    <row r="40" spans="1:20" x14ac:dyDescent="0.25">
      <c r="B40" s="94">
        <v>45791</v>
      </c>
      <c r="C40" s="113" t="str">
        <f t="shared" si="9"/>
        <v>水曜日</v>
      </c>
      <c r="D40" s="162" t="s">
        <v>77</v>
      </c>
      <c r="E40" s="162"/>
      <c r="F40" s="98"/>
      <c r="G40" s="106">
        <v>45779</v>
      </c>
      <c r="H40" s="97" t="str">
        <f t="shared" si="0"/>
        <v>金</v>
      </c>
      <c r="I40" s="107" t="str">
        <f>IF(OR(H40="土",H40="日",COUNTIF(祝日!A:A,'2_学校予定の入力'!G40)&gt;0),"○","")</f>
        <v/>
      </c>
      <c r="J40" s="111" t="str">
        <f t="shared" si="1"/>
        <v/>
      </c>
      <c r="K40" s="108" t="str">
        <f ca="1">IFERROR(CONCATENATE(VLOOKUP(S40,一覧!D:E,2,0)," ",VLOOKUP(S40,一覧!D:P,13,0)),"")</f>
        <v/>
      </c>
      <c r="L40" s="104" t="str">
        <f t="shared" si="2"/>
        <v/>
      </c>
      <c r="M40" s="109" t="str">
        <f t="shared" si="3"/>
        <v/>
      </c>
      <c r="N40" s="98"/>
      <c r="O40" s="110">
        <f t="shared" si="4"/>
        <v>1</v>
      </c>
      <c r="P40" s="103">
        <f>IF(O40="","",IF(SUM(O$9:O40)&gt;'1_使用順の確定'!$D$12,"",SUM(O$9:O40)))</f>
        <v>18</v>
      </c>
      <c r="Q40" s="103" t="str">
        <f t="shared" si="5"/>
        <v/>
      </c>
      <c r="R40" s="103" t="str">
        <f t="shared" si="6"/>
        <v/>
      </c>
      <c r="S40" s="103" t="str">
        <f t="shared" si="7"/>
        <v/>
      </c>
      <c r="T40" s="105" t="str">
        <f t="shared" si="8"/>
        <v/>
      </c>
    </row>
    <row r="41" spans="1:20" x14ac:dyDescent="0.25">
      <c r="B41" s="94">
        <v>45792</v>
      </c>
      <c r="C41" s="113" t="str">
        <f t="shared" si="9"/>
        <v>木曜日</v>
      </c>
      <c r="D41" s="162" t="s">
        <v>77</v>
      </c>
      <c r="E41" s="162"/>
      <c r="F41" s="98"/>
      <c r="G41" s="106">
        <v>45780</v>
      </c>
      <c r="H41" s="97" t="str">
        <f t="shared" si="0"/>
        <v>土</v>
      </c>
      <c r="I41" s="107" t="str">
        <f>IF(OR(H41="土",H41="日",COUNTIF(祝日!A:A,'2_学校予定の入力'!G41)&gt;0),"○","")</f>
        <v>○</v>
      </c>
      <c r="J41" s="111" t="str">
        <f t="shared" si="1"/>
        <v/>
      </c>
      <c r="K41" s="108" t="str">
        <f ca="1">IFERROR(CONCATENATE(VLOOKUP(S41,一覧!D:E,2,0)," ",VLOOKUP(S41,一覧!D:P,13,0)),"")</f>
        <v/>
      </c>
      <c r="L41" s="104" t="str">
        <f t="shared" si="2"/>
        <v/>
      </c>
      <c r="M41" s="109" t="str">
        <f t="shared" si="3"/>
        <v/>
      </c>
      <c r="N41" s="98"/>
      <c r="O41" s="110" t="str">
        <f t="shared" si="4"/>
        <v/>
      </c>
      <c r="P41" s="103" t="str">
        <f>IF(O41="","",IF(SUM(O$9:O41)&gt;'1_使用順の確定'!$D$12,"",SUM(O$9:O41)))</f>
        <v/>
      </c>
      <c r="Q41" s="103" t="str">
        <f t="shared" si="5"/>
        <v/>
      </c>
      <c r="R41" s="103" t="str">
        <f t="shared" si="6"/>
        <v/>
      </c>
      <c r="S41" s="103" t="str">
        <f t="shared" si="7"/>
        <v/>
      </c>
      <c r="T41" s="105" t="str">
        <f t="shared" si="8"/>
        <v/>
      </c>
    </row>
    <row r="42" spans="1:20" x14ac:dyDescent="0.25">
      <c r="B42" s="94">
        <v>45793</v>
      </c>
      <c r="C42" s="113" t="str">
        <f t="shared" si="9"/>
        <v>金曜日</v>
      </c>
      <c r="D42" s="162" t="s">
        <v>77</v>
      </c>
      <c r="E42" s="162"/>
      <c r="F42" s="98"/>
      <c r="G42" s="106">
        <v>45781</v>
      </c>
      <c r="H42" s="97" t="str">
        <f t="shared" si="0"/>
        <v>日</v>
      </c>
      <c r="I42" s="107" t="str">
        <f>IF(OR(H42="土",H42="日",COUNTIF(祝日!A:A,'2_学校予定の入力'!G42)&gt;0),"○","")</f>
        <v>○</v>
      </c>
      <c r="J42" s="111" t="str">
        <f t="shared" si="1"/>
        <v/>
      </c>
      <c r="K42" s="108" t="str">
        <f ca="1">IFERROR(CONCATENATE(VLOOKUP(S42,一覧!D:E,2,0)," ",VLOOKUP(S42,一覧!D:P,13,0)),"")</f>
        <v/>
      </c>
      <c r="L42" s="104" t="str">
        <f t="shared" si="2"/>
        <v/>
      </c>
      <c r="M42" s="109" t="str">
        <f t="shared" si="3"/>
        <v/>
      </c>
      <c r="N42" s="98"/>
      <c r="O42" s="110" t="str">
        <f t="shared" si="4"/>
        <v/>
      </c>
      <c r="P42" s="103" t="str">
        <f>IF(O42="","",IF(SUM(O$9:O42)&gt;'1_使用順の確定'!$D$12,"",SUM(O$9:O42)))</f>
        <v/>
      </c>
      <c r="Q42" s="103" t="str">
        <f t="shared" si="5"/>
        <v/>
      </c>
      <c r="R42" s="103" t="str">
        <f t="shared" si="6"/>
        <v/>
      </c>
      <c r="S42" s="103" t="str">
        <f t="shared" si="7"/>
        <v/>
      </c>
      <c r="T42" s="105" t="str">
        <f t="shared" si="8"/>
        <v/>
      </c>
    </row>
    <row r="43" spans="1:20" x14ac:dyDescent="0.25">
      <c r="B43" s="94">
        <v>45950</v>
      </c>
      <c r="C43" s="113" t="str">
        <f t="shared" si="9"/>
        <v>月曜日</v>
      </c>
      <c r="D43" s="163" t="s">
        <v>78</v>
      </c>
      <c r="E43" s="164"/>
      <c r="F43" s="98"/>
      <c r="G43" s="106">
        <v>45782</v>
      </c>
      <c r="H43" s="97" t="str">
        <f t="shared" si="0"/>
        <v>月</v>
      </c>
      <c r="I43" s="107" t="str">
        <f>IF(OR(H43="土",H43="日",COUNTIF(祝日!A:A,'2_学校予定の入力'!G43)&gt;0),"○","")</f>
        <v>○</v>
      </c>
      <c r="J43" s="111" t="str">
        <f t="shared" si="1"/>
        <v/>
      </c>
      <c r="K43" s="108" t="str">
        <f ca="1">IFERROR(CONCATENATE(VLOOKUP(S43,一覧!D:E,2,0)," ",VLOOKUP(S43,一覧!D:P,13,0)),"")</f>
        <v/>
      </c>
      <c r="L43" s="104" t="str">
        <f t="shared" si="2"/>
        <v/>
      </c>
      <c r="M43" s="109" t="str">
        <f t="shared" si="3"/>
        <v/>
      </c>
      <c r="N43" s="98"/>
      <c r="O43" s="110" t="str">
        <f t="shared" si="4"/>
        <v/>
      </c>
      <c r="P43" s="103" t="str">
        <f>IF(O43="","",IF(SUM(O$9:O43)&gt;'1_使用順の確定'!$D$12,"",SUM(O$9:O43)))</f>
        <v/>
      </c>
      <c r="Q43" s="103" t="str">
        <f t="shared" si="5"/>
        <v/>
      </c>
      <c r="R43" s="103" t="str">
        <f t="shared" si="6"/>
        <v/>
      </c>
      <c r="S43" s="103" t="str">
        <f t="shared" si="7"/>
        <v/>
      </c>
      <c r="T43" s="105" t="str">
        <f t="shared" si="8"/>
        <v/>
      </c>
    </row>
    <row r="44" spans="1:20" x14ac:dyDescent="0.25">
      <c r="B44" s="94">
        <v>45951</v>
      </c>
      <c r="C44" s="113" t="str">
        <f t="shared" ref="C44:C69" si="10">IF(B44&gt;0,TEXT(B44,"aaaa"),"")</f>
        <v>火曜日</v>
      </c>
      <c r="D44" s="163" t="s">
        <v>78</v>
      </c>
      <c r="E44" s="164"/>
      <c r="F44" s="98"/>
      <c r="G44" s="106">
        <v>45783</v>
      </c>
      <c r="H44" s="97" t="str">
        <f t="shared" si="0"/>
        <v>火</v>
      </c>
      <c r="I44" s="107" t="str">
        <f>IF(OR(H44="土",H44="日",COUNTIF(祝日!A:A,'2_学校予定の入力'!G44)&gt;0),"○","")</f>
        <v>○</v>
      </c>
      <c r="J44" s="111" t="str">
        <f t="shared" si="1"/>
        <v/>
      </c>
      <c r="K44" s="108" t="str">
        <f ca="1">IFERROR(CONCATENATE(VLOOKUP(S44,一覧!D:E,2,0)," ",VLOOKUP(S44,一覧!D:P,13,0)),"")</f>
        <v/>
      </c>
      <c r="L44" s="104" t="str">
        <f t="shared" si="2"/>
        <v/>
      </c>
      <c r="M44" s="109" t="str">
        <f t="shared" si="3"/>
        <v/>
      </c>
      <c r="N44" s="98"/>
      <c r="O44" s="110" t="str">
        <f t="shared" si="4"/>
        <v/>
      </c>
      <c r="P44" s="103" t="str">
        <f>IF(O44="","",IF(SUM(O$9:O44)&gt;'1_使用順の確定'!$D$12,"",SUM(O$9:O44)))</f>
        <v/>
      </c>
      <c r="Q44" s="103" t="str">
        <f t="shared" si="5"/>
        <v/>
      </c>
      <c r="R44" s="103" t="str">
        <f t="shared" si="6"/>
        <v/>
      </c>
      <c r="S44" s="103" t="str">
        <f t="shared" si="7"/>
        <v/>
      </c>
      <c r="T44" s="105" t="str">
        <f t="shared" si="8"/>
        <v/>
      </c>
    </row>
    <row r="45" spans="1:20" x14ac:dyDescent="0.25">
      <c r="B45" s="94">
        <v>45952</v>
      </c>
      <c r="C45" s="113" t="str">
        <f t="shared" si="10"/>
        <v>水曜日</v>
      </c>
      <c r="D45" s="163" t="s">
        <v>78</v>
      </c>
      <c r="E45" s="164"/>
      <c r="F45" s="98"/>
      <c r="G45" s="106">
        <v>45784</v>
      </c>
      <c r="H45" s="97" t="str">
        <f t="shared" si="0"/>
        <v>水</v>
      </c>
      <c r="I45" s="107" t="str">
        <f>IF(OR(H45="土",H45="日",COUNTIF(祝日!A:A,'2_学校予定の入力'!G45)&gt;0),"○","")</f>
        <v/>
      </c>
      <c r="J45" s="111" t="str">
        <f t="shared" si="1"/>
        <v/>
      </c>
      <c r="K45" s="108" t="str">
        <f ca="1">IFERROR(CONCATENATE(VLOOKUP(S45,一覧!D:E,2,0)," ",VLOOKUP(S45,一覧!D:P,13,0)),"")</f>
        <v/>
      </c>
      <c r="L45" s="104" t="str">
        <f t="shared" si="2"/>
        <v/>
      </c>
      <c r="M45" s="109" t="str">
        <f t="shared" si="3"/>
        <v/>
      </c>
      <c r="N45" s="98"/>
      <c r="O45" s="110">
        <f t="shared" si="4"/>
        <v>1</v>
      </c>
      <c r="P45" s="103">
        <f>IF(O45="","",IF(SUM(O$9:O45)&gt;'1_使用順の確定'!$D$12,"",SUM(O$9:O45)))</f>
        <v>19</v>
      </c>
      <c r="Q45" s="103" t="str">
        <f t="shared" si="5"/>
        <v/>
      </c>
      <c r="R45" s="103" t="str">
        <f t="shared" si="6"/>
        <v/>
      </c>
      <c r="S45" s="103" t="str">
        <f t="shared" si="7"/>
        <v/>
      </c>
      <c r="T45" s="105" t="str">
        <f t="shared" si="8"/>
        <v/>
      </c>
    </row>
    <row r="46" spans="1:20" x14ac:dyDescent="0.25">
      <c r="B46" s="94">
        <v>45953</v>
      </c>
      <c r="C46" s="113" t="str">
        <f t="shared" si="10"/>
        <v>木曜日</v>
      </c>
      <c r="D46" s="163" t="s">
        <v>78</v>
      </c>
      <c r="E46" s="164"/>
      <c r="F46" s="98"/>
      <c r="G46" s="106">
        <v>45785</v>
      </c>
      <c r="H46" s="97" t="str">
        <f t="shared" si="0"/>
        <v>木</v>
      </c>
      <c r="I46" s="107" t="str">
        <f>IF(OR(H46="土",H46="日",COUNTIF(祝日!A:A,'2_学校予定の入力'!G46)&gt;0),"○","")</f>
        <v/>
      </c>
      <c r="J46" s="111" t="str">
        <f t="shared" si="1"/>
        <v/>
      </c>
      <c r="K46" s="108" t="str">
        <f ca="1">IFERROR(CONCATENATE(VLOOKUP(S46,一覧!D:E,2,0)," ",VLOOKUP(S46,一覧!D:P,13,0)),"")</f>
        <v/>
      </c>
      <c r="L46" s="104" t="str">
        <f t="shared" si="2"/>
        <v/>
      </c>
      <c r="M46" s="109" t="str">
        <f t="shared" si="3"/>
        <v/>
      </c>
      <c r="N46" s="98"/>
      <c r="O46" s="110">
        <f t="shared" si="4"/>
        <v>1</v>
      </c>
      <c r="P46" s="103">
        <f>IF(O46="","",IF(SUM(O$9:O46)&gt;'1_使用順の確定'!$D$12,"",SUM(O$9:O46)))</f>
        <v>20</v>
      </c>
      <c r="Q46" s="103" t="str">
        <f t="shared" si="5"/>
        <v/>
      </c>
      <c r="R46" s="103" t="str">
        <f t="shared" si="6"/>
        <v/>
      </c>
      <c r="S46" s="103" t="str">
        <f t="shared" si="7"/>
        <v/>
      </c>
      <c r="T46" s="105" t="str">
        <f t="shared" si="8"/>
        <v/>
      </c>
    </row>
    <row r="47" spans="1:20" x14ac:dyDescent="0.25">
      <c r="B47" s="94">
        <v>45954</v>
      </c>
      <c r="C47" s="113" t="str">
        <f t="shared" si="10"/>
        <v>金曜日</v>
      </c>
      <c r="D47" s="163" t="s">
        <v>243</v>
      </c>
      <c r="E47" s="164"/>
      <c r="F47" s="98"/>
      <c r="G47" s="106">
        <v>45786</v>
      </c>
      <c r="H47" s="97" t="str">
        <f t="shared" si="0"/>
        <v>金</v>
      </c>
      <c r="I47" s="107" t="str">
        <f>IF(OR(H47="土",H47="日",COUNTIF(祝日!A:A,'2_学校予定の入力'!G47)&gt;0),"○","")</f>
        <v/>
      </c>
      <c r="J47" s="111" t="str">
        <f t="shared" si="1"/>
        <v/>
      </c>
      <c r="K47" s="108" t="str">
        <f ca="1">IFERROR(CONCATENATE(VLOOKUP(S47,一覧!D:E,2,0)," ",VLOOKUP(S47,一覧!D:P,13,0)),"")</f>
        <v/>
      </c>
      <c r="L47" s="104" t="str">
        <f t="shared" si="2"/>
        <v/>
      </c>
      <c r="M47" s="109" t="str">
        <f t="shared" si="3"/>
        <v/>
      </c>
      <c r="N47" s="98"/>
      <c r="O47" s="110">
        <f t="shared" si="4"/>
        <v>1</v>
      </c>
      <c r="P47" s="103">
        <f>IF(O47="","",IF(SUM(O$9:O47)&gt;'1_使用順の確定'!$D$12,"",SUM(O$9:O47)))</f>
        <v>21</v>
      </c>
      <c r="Q47" s="103" t="str">
        <f t="shared" si="5"/>
        <v/>
      </c>
      <c r="R47" s="103" t="str">
        <f t="shared" si="6"/>
        <v/>
      </c>
      <c r="S47" s="103" t="str">
        <f t="shared" si="7"/>
        <v/>
      </c>
      <c r="T47" s="105" t="str">
        <f t="shared" si="8"/>
        <v/>
      </c>
    </row>
    <row r="48" spans="1:20" x14ac:dyDescent="0.25">
      <c r="B48" s="94">
        <v>45955</v>
      </c>
      <c r="C48" s="113" t="str">
        <f t="shared" si="10"/>
        <v>土曜日</v>
      </c>
      <c r="D48" s="163" t="s">
        <v>79</v>
      </c>
      <c r="E48" s="164"/>
      <c r="F48" s="98"/>
      <c r="G48" s="106">
        <v>45787</v>
      </c>
      <c r="H48" s="97" t="str">
        <f t="shared" si="0"/>
        <v>土</v>
      </c>
      <c r="I48" s="107" t="str">
        <f>IF(OR(H48="土",H48="日",COUNTIF(祝日!A:A,'2_学校予定の入力'!G48)&gt;0),"○","")</f>
        <v>○</v>
      </c>
      <c r="J48" s="111" t="str">
        <f t="shared" si="1"/>
        <v/>
      </c>
      <c r="K48" s="108" t="str">
        <f ca="1">IFERROR(CONCATENATE(VLOOKUP(S48,一覧!D:E,2,0)," ",VLOOKUP(S48,一覧!D:P,13,0)),"")</f>
        <v/>
      </c>
      <c r="L48" s="104" t="str">
        <f t="shared" si="2"/>
        <v/>
      </c>
      <c r="M48" s="109" t="str">
        <f t="shared" si="3"/>
        <v/>
      </c>
      <c r="N48" s="98"/>
      <c r="O48" s="110" t="str">
        <f t="shared" si="4"/>
        <v/>
      </c>
      <c r="P48" s="103" t="str">
        <f>IF(O48="","",IF(SUM(O$9:O48)&gt;'1_使用順の確定'!$D$12,"",SUM(O$9:O48)))</f>
        <v/>
      </c>
      <c r="Q48" s="103" t="str">
        <f t="shared" si="5"/>
        <v/>
      </c>
      <c r="R48" s="103" t="str">
        <f t="shared" si="6"/>
        <v/>
      </c>
      <c r="S48" s="103" t="str">
        <f t="shared" si="7"/>
        <v/>
      </c>
      <c r="T48" s="105" t="str">
        <f t="shared" si="8"/>
        <v/>
      </c>
    </row>
    <row r="49" spans="2:20" x14ac:dyDescent="0.25">
      <c r="B49" s="94">
        <v>45754</v>
      </c>
      <c r="C49" s="113" t="str">
        <f t="shared" si="10"/>
        <v>月曜日</v>
      </c>
      <c r="D49" s="121" t="s">
        <v>80</v>
      </c>
      <c r="E49" s="122"/>
      <c r="F49" s="98"/>
      <c r="G49" s="106">
        <v>45788</v>
      </c>
      <c r="H49" s="97" t="str">
        <f t="shared" si="0"/>
        <v>日</v>
      </c>
      <c r="I49" s="107" t="str">
        <f>IF(OR(H49="土",H49="日",COUNTIF(祝日!A:A,'2_学校予定の入力'!G49)&gt;0),"○","")</f>
        <v>○</v>
      </c>
      <c r="J49" s="111" t="str">
        <f t="shared" si="1"/>
        <v/>
      </c>
      <c r="K49" s="108" t="str">
        <f ca="1">IFERROR(CONCATENATE(VLOOKUP(S49,一覧!D:E,2,0)," ",VLOOKUP(S49,一覧!D:P,13,0)),"")</f>
        <v/>
      </c>
      <c r="L49" s="104" t="str">
        <f t="shared" si="2"/>
        <v/>
      </c>
      <c r="M49" s="109" t="str">
        <f t="shared" si="3"/>
        <v/>
      </c>
      <c r="N49" s="98"/>
      <c r="O49" s="110" t="str">
        <f t="shared" si="4"/>
        <v/>
      </c>
      <c r="P49" s="103" t="str">
        <f>IF(O49="","",IF(SUM(O$9:O49)&gt;'1_使用順の確定'!$D$12,"",SUM(O$9:O49)))</f>
        <v/>
      </c>
      <c r="Q49" s="103" t="str">
        <f t="shared" si="5"/>
        <v/>
      </c>
      <c r="R49" s="103" t="str">
        <f t="shared" si="6"/>
        <v/>
      </c>
      <c r="S49" s="103" t="str">
        <f t="shared" si="7"/>
        <v/>
      </c>
      <c r="T49" s="105" t="str">
        <f t="shared" si="8"/>
        <v/>
      </c>
    </row>
    <row r="50" spans="2:20" x14ac:dyDescent="0.25">
      <c r="B50" s="94">
        <v>45901</v>
      </c>
      <c r="C50" s="113" t="str">
        <f t="shared" si="10"/>
        <v>月曜日</v>
      </c>
      <c r="D50" s="121" t="s">
        <v>81</v>
      </c>
      <c r="E50" s="122"/>
      <c r="F50" s="98"/>
      <c r="G50" s="106">
        <v>45789</v>
      </c>
      <c r="H50" s="97" t="str">
        <f t="shared" si="0"/>
        <v>月</v>
      </c>
      <c r="I50" s="107" t="str">
        <f>IF(OR(H50="土",H50="日",COUNTIF(祝日!A:A,'2_学校予定の入力'!G50)&gt;0),"○","")</f>
        <v/>
      </c>
      <c r="J50" s="111" t="str">
        <f t="shared" si="1"/>
        <v/>
      </c>
      <c r="K50" s="108" t="str">
        <f ca="1">IFERROR(CONCATENATE(VLOOKUP(S50,一覧!D:E,2,0)," ",VLOOKUP(S50,一覧!D:P,13,0)),"")</f>
        <v/>
      </c>
      <c r="L50" s="104" t="str">
        <f t="shared" si="2"/>
        <v/>
      </c>
      <c r="M50" s="109" t="str">
        <f t="shared" si="3"/>
        <v>1学期中間テスト期間</v>
      </c>
      <c r="N50" s="98"/>
      <c r="O50" s="110" t="str">
        <f t="shared" si="4"/>
        <v/>
      </c>
      <c r="P50" s="103" t="str">
        <f>IF(O50="","",IF(SUM(O$9:O50)&gt;'1_使用順の確定'!$D$12,"",SUM(O$9:O50)))</f>
        <v/>
      </c>
      <c r="Q50" s="103" t="str">
        <f t="shared" si="5"/>
        <v/>
      </c>
      <c r="R50" s="103" t="str">
        <f t="shared" si="6"/>
        <v/>
      </c>
      <c r="S50" s="103" t="str">
        <f t="shared" si="7"/>
        <v/>
      </c>
      <c r="T50" s="105" t="str">
        <f t="shared" si="8"/>
        <v/>
      </c>
    </row>
    <row r="51" spans="2:20" x14ac:dyDescent="0.25">
      <c r="B51" s="94">
        <v>45902</v>
      </c>
      <c r="C51" s="113" t="str">
        <f t="shared" si="10"/>
        <v>火曜日</v>
      </c>
      <c r="D51" s="121" t="s">
        <v>81</v>
      </c>
      <c r="E51" s="122"/>
      <c r="F51" s="98"/>
      <c r="G51" s="106">
        <v>45790</v>
      </c>
      <c r="H51" s="97" t="str">
        <f t="shared" si="0"/>
        <v>火</v>
      </c>
      <c r="I51" s="107" t="str">
        <f>IF(OR(H51="土",H51="日",COUNTIF(祝日!A:A,'2_学校予定の入力'!G51)&gt;0),"○","")</f>
        <v/>
      </c>
      <c r="J51" s="111" t="str">
        <f t="shared" si="1"/>
        <v/>
      </c>
      <c r="K51" s="108" t="str">
        <f ca="1">IFERROR(CONCATENATE(VLOOKUP(S51,一覧!D:E,2,0)," ",VLOOKUP(S51,一覧!D:P,13,0)),"")</f>
        <v/>
      </c>
      <c r="L51" s="104" t="str">
        <f t="shared" si="2"/>
        <v/>
      </c>
      <c r="M51" s="109" t="str">
        <f t="shared" si="3"/>
        <v>1学期中間テスト期間</v>
      </c>
      <c r="N51" s="98"/>
      <c r="O51" s="110" t="str">
        <f t="shared" si="4"/>
        <v/>
      </c>
      <c r="P51" s="103" t="str">
        <f>IF(O51="","",IF(SUM(O$9:O51)&gt;'1_使用順の確定'!$D$12,"",SUM(O$9:O51)))</f>
        <v/>
      </c>
      <c r="Q51" s="103" t="str">
        <f t="shared" si="5"/>
        <v/>
      </c>
      <c r="R51" s="103" t="str">
        <f t="shared" si="6"/>
        <v/>
      </c>
      <c r="S51" s="103" t="str">
        <f t="shared" si="7"/>
        <v/>
      </c>
      <c r="T51" s="105" t="str">
        <f t="shared" si="8"/>
        <v/>
      </c>
    </row>
    <row r="52" spans="2:20" x14ac:dyDescent="0.25">
      <c r="B52" s="94">
        <v>45903</v>
      </c>
      <c r="C52" s="113" t="str">
        <f t="shared" si="10"/>
        <v>水曜日</v>
      </c>
      <c r="D52" s="121" t="s">
        <v>81</v>
      </c>
      <c r="E52" s="122"/>
      <c r="F52" s="98"/>
      <c r="G52" s="106">
        <v>45791</v>
      </c>
      <c r="H52" s="97" t="str">
        <f t="shared" si="0"/>
        <v>水</v>
      </c>
      <c r="I52" s="107" t="str">
        <f>IF(OR(H52="土",H52="日",COUNTIF(祝日!A:A,'2_学校予定の入力'!G52)&gt;0),"○","")</f>
        <v/>
      </c>
      <c r="J52" s="111" t="str">
        <f t="shared" si="1"/>
        <v/>
      </c>
      <c r="K52" s="108" t="str">
        <f ca="1">IFERROR(CONCATENATE(VLOOKUP(S52,一覧!D:E,2,0)," ",VLOOKUP(S52,一覧!D:P,13,0)),"")</f>
        <v/>
      </c>
      <c r="L52" s="104" t="str">
        <f t="shared" si="2"/>
        <v/>
      </c>
      <c r="M52" s="109" t="str">
        <f t="shared" si="3"/>
        <v>1学期中間テスト期間</v>
      </c>
      <c r="N52" s="98"/>
      <c r="O52" s="110" t="str">
        <f t="shared" si="4"/>
        <v/>
      </c>
      <c r="P52" s="103" t="str">
        <f>IF(O52="","",IF(SUM(O$9:O52)&gt;'1_使用順の確定'!$D$12,"",SUM(O$9:O52)))</f>
        <v/>
      </c>
      <c r="Q52" s="103" t="str">
        <f t="shared" si="5"/>
        <v/>
      </c>
      <c r="R52" s="103" t="str">
        <f t="shared" si="6"/>
        <v/>
      </c>
      <c r="S52" s="103" t="str">
        <f t="shared" si="7"/>
        <v/>
      </c>
      <c r="T52" s="105" t="str">
        <f t="shared" si="8"/>
        <v/>
      </c>
    </row>
    <row r="53" spans="2:20" x14ac:dyDescent="0.25">
      <c r="B53" s="94">
        <v>45904</v>
      </c>
      <c r="C53" s="113" t="str">
        <f t="shared" si="10"/>
        <v>木曜日</v>
      </c>
      <c r="D53" s="121" t="s">
        <v>81</v>
      </c>
      <c r="E53" s="122"/>
      <c r="F53" s="98"/>
      <c r="G53" s="106">
        <v>45792</v>
      </c>
      <c r="H53" s="97" t="str">
        <f t="shared" si="0"/>
        <v>木</v>
      </c>
      <c r="I53" s="107" t="str">
        <f>IF(OR(H53="土",H53="日",COUNTIF(祝日!A:A,'2_学校予定の入力'!G53)&gt;0),"○","")</f>
        <v/>
      </c>
      <c r="J53" s="111" t="str">
        <f t="shared" si="1"/>
        <v/>
      </c>
      <c r="K53" s="108" t="str">
        <f ca="1">IFERROR(CONCATENATE(VLOOKUP(S53,一覧!D:E,2,0)," ",VLOOKUP(S53,一覧!D:P,13,0)),"")</f>
        <v/>
      </c>
      <c r="L53" s="104" t="str">
        <f t="shared" si="2"/>
        <v/>
      </c>
      <c r="M53" s="109" t="str">
        <f t="shared" si="3"/>
        <v>1学期中間テスト期間</v>
      </c>
      <c r="N53" s="98"/>
      <c r="O53" s="110" t="str">
        <f t="shared" si="4"/>
        <v/>
      </c>
      <c r="P53" s="103" t="str">
        <f>IF(O53="","",IF(SUM(O$9:O53)&gt;'1_使用順の確定'!$D$12,"",SUM(O$9:O53)))</f>
        <v/>
      </c>
      <c r="Q53" s="103" t="str">
        <f t="shared" si="5"/>
        <v/>
      </c>
      <c r="R53" s="103" t="str">
        <f t="shared" si="6"/>
        <v/>
      </c>
      <c r="S53" s="103" t="str">
        <f t="shared" si="7"/>
        <v/>
      </c>
      <c r="T53" s="105" t="str">
        <f t="shared" si="8"/>
        <v/>
      </c>
    </row>
    <row r="54" spans="2:20" x14ac:dyDescent="0.25">
      <c r="B54" s="94">
        <v>45905</v>
      </c>
      <c r="C54" s="113" t="str">
        <f t="shared" si="10"/>
        <v>金曜日</v>
      </c>
      <c r="D54" s="121" t="s">
        <v>81</v>
      </c>
      <c r="E54" s="122"/>
      <c r="F54" s="98"/>
      <c r="G54" s="106">
        <v>45793</v>
      </c>
      <c r="H54" s="97" t="str">
        <f t="shared" si="0"/>
        <v>金</v>
      </c>
      <c r="I54" s="107" t="str">
        <f>IF(OR(H54="土",H54="日",COUNTIF(祝日!A:A,'2_学校予定の入力'!G54)&gt;0),"○","")</f>
        <v/>
      </c>
      <c r="J54" s="111" t="str">
        <f t="shared" si="1"/>
        <v/>
      </c>
      <c r="K54" s="108" t="str">
        <f ca="1">IFERROR(CONCATENATE(VLOOKUP(S54,一覧!D:E,2,0)," ",VLOOKUP(S54,一覧!D:P,13,0)),"")</f>
        <v/>
      </c>
      <c r="L54" s="104" t="str">
        <f t="shared" si="2"/>
        <v/>
      </c>
      <c r="M54" s="109" t="str">
        <f t="shared" si="3"/>
        <v>1学期中間テスト期間</v>
      </c>
      <c r="N54" s="98"/>
      <c r="O54" s="110" t="str">
        <f t="shared" si="4"/>
        <v/>
      </c>
      <c r="P54" s="103" t="str">
        <f>IF(O54="","",IF(SUM(O$9:O54)&gt;'1_使用順の確定'!$D$12,"",SUM(O$9:O54)))</f>
        <v/>
      </c>
      <c r="Q54" s="103" t="str">
        <f t="shared" si="5"/>
        <v/>
      </c>
      <c r="R54" s="103" t="str">
        <f t="shared" si="6"/>
        <v/>
      </c>
      <c r="S54" s="103" t="str">
        <f t="shared" si="7"/>
        <v/>
      </c>
      <c r="T54" s="105" t="str">
        <f t="shared" si="8"/>
        <v/>
      </c>
    </row>
    <row r="55" spans="2:20" x14ac:dyDescent="0.25">
      <c r="B55" s="94">
        <v>45908</v>
      </c>
      <c r="C55" s="113" t="str">
        <f t="shared" si="10"/>
        <v>月曜日</v>
      </c>
      <c r="D55" s="121" t="s">
        <v>81</v>
      </c>
      <c r="E55" s="122"/>
      <c r="F55" s="98"/>
      <c r="G55" s="106">
        <v>45794</v>
      </c>
      <c r="H55" s="97" t="str">
        <f t="shared" si="0"/>
        <v>土</v>
      </c>
      <c r="I55" s="107" t="str">
        <f>IF(OR(H55="土",H55="日",COUNTIF(祝日!A:A,'2_学校予定の入力'!G55)&gt;0),"○","")</f>
        <v>○</v>
      </c>
      <c r="J55" s="111" t="str">
        <f t="shared" si="1"/>
        <v/>
      </c>
      <c r="K55" s="108" t="str">
        <f ca="1">IFERROR(CONCATENATE(VLOOKUP(S55,一覧!D:E,2,0)," ",VLOOKUP(S55,一覧!D:P,13,0)),"")</f>
        <v/>
      </c>
      <c r="L55" s="104" t="str">
        <f t="shared" si="2"/>
        <v/>
      </c>
      <c r="M55" s="109" t="str">
        <f t="shared" si="3"/>
        <v/>
      </c>
      <c r="N55" s="98"/>
      <c r="O55" s="110" t="str">
        <f t="shared" si="4"/>
        <v/>
      </c>
      <c r="P55" s="103" t="str">
        <f>IF(O55="","",IF(SUM(O$9:O55)&gt;'1_使用順の確定'!$D$12,"",SUM(O$9:O55)))</f>
        <v/>
      </c>
      <c r="Q55" s="103" t="str">
        <f t="shared" si="5"/>
        <v/>
      </c>
      <c r="R55" s="103" t="str">
        <f t="shared" si="6"/>
        <v/>
      </c>
      <c r="S55" s="103" t="str">
        <f t="shared" si="7"/>
        <v/>
      </c>
      <c r="T55" s="105" t="str">
        <f t="shared" si="8"/>
        <v/>
      </c>
    </row>
    <row r="56" spans="2:20" x14ac:dyDescent="0.25">
      <c r="B56" s="94">
        <v>45909</v>
      </c>
      <c r="C56" s="113" t="str">
        <f t="shared" si="10"/>
        <v>火曜日</v>
      </c>
      <c r="D56" s="121" t="s">
        <v>81</v>
      </c>
      <c r="E56" s="122"/>
      <c r="F56" s="98"/>
      <c r="G56" s="106">
        <v>45795</v>
      </c>
      <c r="H56" s="97" t="str">
        <f t="shared" si="0"/>
        <v>日</v>
      </c>
      <c r="I56" s="107" t="str">
        <f>IF(OR(H56="土",H56="日",COUNTIF(祝日!A:A,'2_学校予定の入力'!G56)&gt;0),"○","")</f>
        <v>○</v>
      </c>
      <c r="J56" s="111" t="str">
        <f t="shared" si="1"/>
        <v/>
      </c>
      <c r="K56" s="108" t="str">
        <f ca="1">IFERROR(CONCATENATE(VLOOKUP(S56,一覧!D:E,2,0)," ",VLOOKUP(S56,一覧!D:P,13,0)),"")</f>
        <v/>
      </c>
      <c r="L56" s="104" t="str">
        <f t="shared" si="2"/>
        <v/>
      </c>
      <c r="M56" s="109" t="str">
        <f t="shared" si="3"/>
        <v/>
      </c>
      <c r="N56" s="98"/>
      <c r="O56" s="110" t="str">
        <f t="shared" si="4"/>
        <v/>
      </c>
      <c r="P56" s="103" t="str">
        <f>IF(O56="","",IF(SUM(O$9:O56)&gt;'1_使用順の確定'!$D$12,"",SUM(O$9:O56)))</f>
        <v/>
      </c>
      <c r="Q56" s="103" t="str">
        <f t="shared" si="5"/>
        <v/>
      </c>
      <c r="R56" s="103" t="str">
        <f t="shared" si="6"/>
        <v/>
      </c>
      <c r="S56" s="103" t="str">
        <f t="shared" si="7"/>
        <v/>
      </c>
      <c r="T56" s="105" t="str">
        <f t="shared" si="8"/>
        <v/>
      </c>
    </row>
    <row r="57" spans="2:20" x14ac:dyDescent="0.25">
      <c r="B57" s="94">
        <v>45910</v>
      </c>
      <c r="C57" s="113" t="str">
        <f t="shared" si="10"/>
        <v>水曜日</v>
      </c>
      <c r="D57" s="121" t="s">
        <v>81</v>
      </c>
      <c r="E57" s="122"/>
      <c r="F57" s="98"/>
      <c r="G57" s="106">
        <v>45796</v>
      </c>
      <c r="H57" s="97" t="str">
        <f t="shared" si="0"/>
        <v>月</v>
      </c>
      <c r="I57" s="107" t="str">
        <f>IF(OR(H57="土",H57="日",COUNTIF(祝日!A:A,'2_学校予定の入力'!G57)&gt;0),"○","")</f>
        <v/>
      </c>
      <c r="J57" s="111" t="str">
        <f t="shared" si="1"/>
        <v/>
      </c>
      <c r="K57" s="108" t="str">
        <f ca="1">IFERROR(CONCATENATE(VLOOKUP(S57,一覧!D:E,2,0)," ",VLOOKUP(S57,一覧!D:P,13,0)),"")</f>
        <v/>
      </c>
      <c r="L57" s="104" t="str">
        <f t="shared" si="2"/>
        <v/>
      </c>
      <c r="M57" s="109" t="str">
        <f t="shared" si="3"/>
        <v/>
      </c>
      <c r="N57" s="98"/>
      <c r="O57" s="110">
        <f t="shared" si="4"/>
        <v>1</v>
      </c>
      <c r="P57" s="103">
        <f>IF(O57="","",IF(SUM(O$9:O57)&gt;'1_使用順の確定'!$D$12,"",SUM(O$9:O57)))</f>
        <v>22</v>
      </c>
      <c r="Q57" s="103" t="str">
        <f t="shared" si="5"/>
        <v/>
      </c>
      <c r="R57" s="103" t="str">
        <f t="shared" si="6"/>
        <v/>
      </c>
      <c r="S57" s="103" t="str">
        <f t="shared" si="7"/>
        <v/>
      </c>
      <c r="T57" s="105" t="str">
        <f t="shared" si="8"/>
        <v/>
      </c>
    </row>
    <row r="58" spans="2:20" x14ac:dyDescent="0.25">
      <c r="B58" s="94">
        <v>45911</v>
      </c>
      <c r="C58" s="113" t="str">
        <f t="shared" si="10"/>
        <v>木曜日</v>
      </c>
      <c r="D58" s="121" t="s">
        <v>81</v>
      </c>
      <c r="E58" s="122"/>
      <c r="F58" s="98"/>
      <c r="G58" s="106">
        <v>45797</v>
      </c>
      <c r="H58" s="97" t="str">
        <f t="shared" si="0"/>
        <v>火</v>
      </c>
      <c r="I58" s="107" t="str">
        <f>IF(OR(H58="土",H58="日",COUNTIF(祝日!A:A,'2_学校予定の入力'!G58)&gt;0),"○","")</f>
        <v/>
      </c>
      <c r="J58" s="111" t="str">
        <f t="shared" si="1"/>
        <v/>
      </c>
      <c r="K58" s="108" t="str">
        <f ca="1">IFERROR(CONCATENATE(VLOOKUP(S58,一覧!D:E,2,0)," ",VLOOKUP(S58,一覧!D:P,13,0)),"")</f>
        <v/>
      </c>
      <c r="L58" s="104" t="str">
        <f t="shared" si="2"/>
        <v/>
      </c>
      <c r="M58" s="109" t="str">
        <f t="shared" si="3"/>
        <v/>
      </c>
      <c r="N58" s="98"/>
      <c r="O58" s="110">
        <f t="shared" si="4"/>
        <v>1</v>
      </c>
      <c r="P58" s="103">
        <f>IF(O58="","",IF(SUM(O$9:O58)&gt;'1_使用順の確定'!$D$12,"",SUM(O$9:O58)))</f>
        <v>23</v>
      </c>
      <c r="Q58" s="103" t="str">
        <f t="shared" si="5"/>
        <v/>
      </c>
      <c r="R58" s="103" t="str">
        <f t="shared" si="6"/>
        <v/>
      </c>
      <c r="S58" s="103" t="str">
        <f t="shared" si="7"/>
        <v/>
      </c>
      <c r="T58" s="105" t="str">
        <f t="shared" si="8"/>
        <v/>
      </c>
    </row>
    <row r="59" spans="2:20" x14ac:dyDescent="0.25">
      <c r="B59" s="94">
        <v>45912</v>
      </c>
      <c r="C59" s="113" t="str">
        <f t="shared" si="10"/>
        <v>金曜日</v>
      </c>
      <c r="D59" s="121" t="s">
        <v>81</v>
      </c>
      <c r="E59" s="122"/>
      <c r="F59" s="98"/>
      <c r="G59" s="106">
        <v>45798</v>
      </c>
      <c r="H59" s="97" t="str">
        <f t="shared" si="0"/>
        <v>水</v>
      </c>
      <c r="I59" s="107" t="str">
        <f>IF(OR(H59="土",H59="日",COUNTIF(祝日!A:A,'2_学校予定の入力'!G59)&gt;0),"○","")</f>
        <v/>
      </c>
      <c r="J59" s="111" t="str">
        <f t="shared" si="1"/>
        <v/>
      </c>
      <c r="K59" s="108" t="str">
        <f ca="1">IFERROR(CONCATENATE(VLOOKUP(S59,一覧!D:E,2,0)," ",VLOOKUP(S59,一覧!D:P,13,0)),"")</f>
        <v/>
      </c>
      <c r="L59" s="104" t="str">
        <f t="shared" si="2"/>
        <v/>
      </c>
      <c r="M59" s="109" t="str">
        <f t="shared" si="3"/>
        <v/>
      </c>
      <c r="N59" s="98"/>
      <c r="O59" s="110">
        <f t="shared" si="4"/>
        <v>1</v>
      </c>
      <c r="P59" s="103">
        <f>IF(O59="","",IF(SUM(O$9:O59)&gt;'1_使用順の確定'!$D$12,"",SUM(O$9:O59)))</f>
        <v>24</v>
      </c>
      <c r="Q59" s="103" t="str">
        <f t="shared" si="5"/>
        <v/>
      </c>
      <c r="R59" s="103" t="str">
        <f t="shared" si="6"/>
        <v/>
      </c>
      <c r="S59" s="103" t="str">
        <f t="shared" si="7"/>
        <v/>
      </c>
      <c r="T59" s="105" t="str">
        <f t="shared" si="8"/>
        <v/>
      </c>
    </row>
    <row r="60" spans="2:20" x14ac:dyDescent="0.25">
      <c r="B60" s="94">
        <v>45916</v>
      </c>
      <c r="C60" s="113" t="str">
        <f t="shared" si="10"/>
        <v>火曜日</v>
      </c>
      <c r="D60" s="121" t="s">
        <v>81</v>
      </c>
      <c r="E60" s="122"/>
      <c r="F60" s="98"/>
      <c r="G60" s="106">
        <v>45799</v>
      </c>
      <c r="H60" s="97" t="str">
        <f t="shared" si="0"/>
        <v>木</v>
      </c>
      <c r="I60" s="107" t="str">
        <f>IF(OR(H60="土",H60="日",COUNTIF(祝日!A:A,'2_学校予定の入力'!G60)&gt;0),"○","")</f>
        <v/>
      </c>
      <c r="J60" s="111" t="str">
        <f t="shared" si="1"/>
        <v/>
      </c>
      <c r="K60" s="108" t="str">
        <f ca="1">IFERROR(CONCATENATE(VLOOKUP(S60,一覧!D:E,2,0)," ",VLOOKUP(S60,一覧!D:P,13,0)),"")</f>
        <v/>
      </c>
      <c r="L60" s="104" t="str">
        <f t="shared" si="2"/>
        <v/>
      </c>
      <c r="M60" s="109" t="str">
        <f t="shared" si="3"/>
        <v/>
      </c>
      <c r="N60" s="98"/>
      <c r="O60" s="110">
        <f t="shared" si="4"/>
        <v>1</v>
      </c>
      <c r="P60" s="103">
        <f>IF(O60="","",IF(SUM(O$9:O60)&gt;'1_使用順の確定'!$D$12,"",SUM(O$9:O60)))</f>
        <v>25</v>
      </c>
      <c r="Q60" s="103" t="str">
        <f t="shared" si="5"/>
        <v/>
      </c>
      <c r="R60" s="103" t="str">
        <f t="shared" si="6"/>
        <v/>
      </c>
      <c r="S60" s="103" t="str">
        <f t="shared" si="7"/>
        <v/>
      </c>
      <c r="T60" s="105" t="str">
        <f t="shared" si="8"/>
        <v/>
      </c>
    </row>
    <row r="61" spans="2:20" x14ac:dyDescent="0.25">
      <c r="B61" s="94">
        <v>45917</v>
      </c>
      <c r="C61" s="113" t="str">
        <f t="shared" si="10"/>
        <v>水曜日</v>
      </c>
      <c r="D61" s="121" t="s">
        <v>81</v>
      </c>
      <c r="E61" s="122"/>
      <c r="F61" s="98"/>
      <c r="G61" s="106">
        <v>45800</v>
      </c>
      <c r="H61" s="97" t="str">
        <f t="shared" si="0"/>
        <v>金</v>
      </c>
      <c r="I61" s="107" t="str">
        <f>IF(OR(H61="土",H61="日",COUNTIF(祝日!A:A,'2_学校予定の入力'!G61)&gt;0),"○","")</f>
        <v/>
      </c>
      <c r="J61" s="111" t="str">
        <f t="shared" si="1"/>
        <v/>
      </c>
      <c r="K61" s="108" t="str">
        <f ca="1">IFERROR(CONCATENATE(VLOOKUP(S61,一覧!D:E,2,0)," ",VLOOKUP(S61,一覧!D:P,13,0)),"")</f>
        <v/>
      </c>
      <c r="L61" s="104" t="str">
        <f t="shared" si="2"/>
        <v/>
      </c>
      <c r="M61" s="109" t="str">
        <f t="shared" si="3"/>
        <v/>
      </c>
      <c r="N61" s="98"/>
      <c r="O61" s="110">
        <f t="shared" si="4"/>
        <v>1</v>
      </c>
      <c r="P61" s="103">
        <f>IF(O61="","",IF(SUM(O$9:O61)&gt;'1_使用順の確定'!$D$12,"",SUM(O$9:O61)))</f>
        <v>26</v>
      </c>
      <c r="Q61" s="103" t="str">
        <f t="shared" si="5"/>
        <v/>
      </c>
      <c r="R61" s="103" t="str">
        <f t="shared" si="6"/>
        <v/>
      </c>
      <c r="S61" s="103" t="str">
        <f t="shared" si="7"/>
        <v/>
      </c>
      <c r="T61" s="105" t="str">
        <f t="shared" si="8"/>
        <v/>
      </c>
    </row>
    <row r="62" spans="2:20" x14ac:dyDescent="0.25">
      <c r="B62" s="94">
        <v>45918</v>
      </c>
      <c r="C62" s="113" t="str">
        <f t="shared" si="10"/>
        <v>木曜日</v>
      </c>
      <c r="D62" s="121" t="s">
        <v>81</v>
      </c>
      <c r="E62" s="122"/>
      <c r="F62" s="98"/>
      <c r="G62" s="106">
        <v>45801</v>
      </c>
      <c r="H62" s="97" t="str">
        <f t="shared" si="0"/>
        <v>土</v>
      </c>
      <c r="I62" s="107" t="str">
        <f>IF(OR(H62="土",H62="日",COUNTIF(祝日!A:A,'2_学校予定の入力'!G62)&gt;0),"○","")</f>
        <v>○</v>
      </c>
      <c r="J62" s="111" t="str">
        <f t="shared" si="1"/>
        <v/>
      </c>
      <c r="K62" s="108" t="str">
        <f ca="1">IFERROR(CONCATENATE(VLOOKUP(S62,一覧!D:E,2,0)," ",VLOOKUP(S62,一覧!D:P,13,0)),"")</f>
        <v/>
      </c>
      <c r="L62" s="104" t="str">
        <f t="shared" si="2"/>
        <v/>
      </c>
      <c r="M62" s="109" t="str">
        <f t="shared" si="3"/>
        <v/>
      </c>
      <c r="N62" s="98"/>
      <c r="O62" s="110" t="str">
        <f t="shared" si="4"/>
        <v/>
      </c>
      <c r="P62" s="103" t="str">
        <f>IF(O62="","",IF(SUM(O$9:O62)&gt;'1_使用順の確定'!$D$12,"",SUM(O$9:O62)))</f>
        <v/>
      </c>
      <c r="Q62" s="103" t="str">
        <f t="shared" si="5"/>
        <v/>
      </c>
      <c r="R62" s="103" t="str">
        <f t="shared" si="6"/>
        <v/>
      </c>
      <c r="S62" s="103" t="str">
        <f t="shared" si="7"/>
        <v/>
      </c>
      <c r="T62" s="105" t="str">
        <f t="shared" si="8"/>
        <v/>
      </c>
    </row>
    <row r="63" spans="2:20" x14ac:dyDescent="0.25">
      <c r="B63" s="94">
        <v>45919</v>
      </c>
      <c r="C63" s="113" t="str">
        <f t="shared" si="10"/>
        <v>金曜日</v>
      </c>
      <c r="D63" s="121" t="s">
        <v>81</v>
      </c>
      <c r="E63" s="122"/>
      <c r="F63" s="98"/>
      <c r="G63" s="106">
        <v>45802</v>
      </c>
      <c r="H63" s="97" t="str">
        <f t="shared" si="0"/>
        <v>日</v>
      </c>
      <c r="I63" s="107" t="str">
        <f>IF(OR(H63="土",H63="日",COUNTIF(祝日!A:A,'2_学校予定の入力'!G63)&gt;0),"○","")</f>
        <v>○</v>
      </c>
      <c r="J63" s="111" t="str">
        <f t="shared" si="1"/>
        <v/>
      </c>
      <c r="K63" s="108" t="str">
        <f ca="1">IFERROR(CONCATENATE(VLOOKUP(S63,一覧!D:E,2,0)," ",VLOOKUP(S63,一覧!D:P,13,0)),"")</f>
        <v/>
      </c>
      <c r="L63" s="104" t="str">
        <f t="shared" si="2"/>
        <v/>
      </c>
      <c r="M63" s="109" t="str">
        <f t="shared" si="3"/>
        <v/>
      </c>
      <c r="N63" s="98"/>
      <c r="O63" s="110" t="str">
        <f t="shared" si="4"/>
        <v/>
      </c>
      <c r="P63" s="103" t="str">
        <f>IF(O63="","",IF(SUM(O$9:O63)&gt;'1_使用順の確定'!$D$12,"",SUM(O$9:O63)))</f>
        <v/>
      </c>
      <c r="Q63" s="103" t="str">
        <f t="shared" si="5"/>
        <v/>
      </c>
      <c r="R63" s="103" t="str">
        <f t="shared" si="6"/>
        <v/>
      </c>
      <c r="S63" s="103" t="str">
        <f t="shared" si="7"/>
        <v/>
      </c>
      <c r="T63" s="105" t="str">
        <f t="shared" si="8"/>
        <v/>
      </c>
    </row>
    <row r="64" spans="2:20" x14ac:dyDescent="0.25">
      <c r="B64" s="94">
        <v>45922</v>
      </c>
      <c r="C64" s="113" t="str">
        <f t="shared" si="10"/>
        <v>月曜日</v>
      </c>
      <c r="D64" s="121" t="s">
        <v>81</v>
      </c>
      <c r="E64" s="122"/>
      <c r="F64" s="98"/>
      <c r="G64" s="106">
        <v>45803</v>
      </c>
      <c r="H64" s="97" t="str">
        <f t="shared" si="0"/>
        <v>月</v>
      </c>
      <c r="I64" s="107" t="str">
        <f>IF(OR(H64="土",H64="日",COUNTIF(祝日!A:A,'2_学校予定の入力'!G64)&gt;0),"○","")</f>
        <v/>
      </c>
      <c r="J64" s="111" t="str">
        <f t="shared" si="1"/>
        <v/>
      </c>
      <c r="K64" s="108" t="str">
        <f ca="1">IFERROR(CONCATENATE(VLOOKUP(S64,一覧!D:E,2,0)," ",VLOOKUP(S64,一覧!D:P,13,0)),"")</f>
        <v/>
      </c>
      <c r="L64" s="104" t="str">
        <f t="shared" si="2"/>
        <v/>
      </c>
      <c r="M64" s="109" t="str">
        <f t="shared" si="3"/>
        <v/>
      </c>
      <c r="N64" s="98"/>
      <c r="O64" s="110">
        <f t="shared" si="4"/>
        <v>1</v>
      </c>
      <c r="P64" s="103">
        <f>IF(O64="","",IF(SUM(O$9:O64)&gt;'1_使用順の確定'!$D$12,"",SUM(O$9:O64)))</f>
        <v>27</v>
      </c>
      <c r="Q64" s="103" t="str">
        <f t="shared" si="5"/>
        <v/>
      </c>
      <c r="R64" s="103" t="str">
        <f t="shared" si="6"/>
        <v/>
      </c>
      <c r="S64" s="103" t="str">
        <f t="shared" si="7"/>
        <v/>
      </c>
      <c r="T64" s="105" t="str">
        <f t="shared" si="8"/>
        <v/>
      </c>
    </row>
    <row r="65" spans="2:20" x14ac:dyDescent="0.25">
      <c r="B65" s="94">
        <v>45924</v>
      </c>
      <c r="C65" s="113" t="str">
        <f t="shared" si="10"/>
        <v>水曜日</v>
      </c>
      <c r="D65" s="121" t="s">
        <v>81</v>
      </c>
      <c r="E65" s="122"/>
      <c r="F65" s="98"/>
      <c r="G65" s="106">
        <v>45804</v>
      </c>
      <c r="H65" s="97" t="str">
        <f t="shared" si="0"/>
        <v>火</v>
      </c>
      <c r="I65" s="107" t="str">
        <f>IF(OR(H65="土",H65="日",COUNTIF(祝日!A:A,'2_学校予定の入力'!G65)&gt;0),"○","")</f>
        <v/>
      </c>
      <c r="J65" s="111" t="str">
        <f t="shared" si="1"/>
        <v/>
      </c>
      <c r="K65" s="108" t="str">
        <f ca="1">IFERROR(CONCATENATE(VLOOKUP(S65,一覧!D:E,2,0)," ",VLOOKUP(S65,一覧!D:P,13,0)),"")</f>
        <v/>
      </c>
      <c r="L65" s="104" t="str">
        <f t="shared" si="2"/>
        <v/>
      </c>
      <c r="M65" s="109" t="str">
        <f t="shared" si="3"/>
        <v/>
      </c>
      <c r="N65" s="98"/>
      <c r="O65" s="110">
        <f t="shared" si="4"/>
        <v>1</v>
      </c>
      <c r="P65" s="103">
        <f>IF(O65="","",IF(SUM(O$9:O65)&gt;'1_使用順の確定'!$D$12,"",SUM(O$9:O65)))</f>
        <v>28</v>
      </c>
      <c r="Q65" s="103" t="str">
        <f t="shared" si="5"/>
        <v/>
      </c>
      <c r="R65" s="103" t="str">
        <f t="shared" si="6"/>
        <v/>
      </c>
      <c r="S65" s="103" t="str">
        <f t="shared" si="7"/>
        <v/>
      </c>
      <c r="T65" s="105" t="str">
        <f t="shared" si="8"/>
        <v/>
      </c>
    </row>
    <row r="66" spans="2:20" x14ac:dyDescent="0.25">
      <c r="B66" s="94">
        <v>45925</v>
      </c>
      <c r="C66" s="113" t="str">
        <f t="shared" si="10"/>
        <v>木曜日</v>
      </c>
      <c r="D66" s="121" t="s">
        <v>81</v>
      </c>
      <c r="E66" s="122"/>
      <c r="F66" s="98"/>
      <c r="G66" s="106">
        <v>45805</v>
      </c>
      <c r="H66" s="97" t="str">
        <f t="shared" si="0"/>
        <v>水</v>
      </c>
      <c r="I66" s="107" t="str">
        <f>IF(OR(H66="土",H66="日",COUNTIF(祝日!A:A,'2_学校予定の入力'!G66)&gt;0),"○","")</f>
        <v/>
      </c>
      <c r="J66" s="111" t="str">
        <f t="shared" si="1"/>
        <v/>
      </c>
      <c r="K66" s="108" t="str">
        <f ca="1">IFERROR(CONCATENATE(VLOOKUP(S66,一覧!D:E,2,0)," ",VLOOKUP(S66,一覧!D:P,13,0)),"")</f>
        <v/>
      </c>
      <c r="L66" s="104" t="str">
        <f t="shared" si="2"/>
        <v/>
      </c>
      <c r="M66" s="109" t="str">
        <f t="shared" si="3"/>
        <v/>
      </c>
      <c r="N66" s="98"/>
      <c r="O66" s="110">
        <f t="shared" si="4"/>
        <v>1</v>
      </c>
      <c r="P66" s="103">
        <f>IF(O66="","",IF(SUM(O$9:O66)&gt;'1_使用順の確定'!$D$12,"",SUM(O$9:O66)))</f>
        <v>29</v>
      </c>
      <c r="Q66" s="103" t="str">
        <f t="shared" si="5"/>
        <v/>
      </c>
      <c r="R66" s="103" t="str">
        <f t="shared" si="6"/>
        <v/>
      </c>
      <c r="S66" s="103" t="str">
        <f t="shared" si="7"/>
        <v/>
      </c>
      <c r="T66" s="105" t="str">
        <f t="shared" si="8"/>
        <v/>
      </c>
    </row>
    <row r="67" spans="2:20" x14ac:dyDescent="0.25">
      <c r="B67" s="94">
        <v>45926</v>
      </c>
      <c r="C67" s="113" t="str">
        <f t="shared" si="10"/>
        <v>金曜日</v>
      </c>
      <c r="D67" s="121" t="s">
        <v>81</v>
      </c>
      <c r="E67" s="122"/>
      <c r="F67" s="98"/>
      <c r="G67" s="106">
        <v>45806</v>
      </c>
      <c r="H67" s="97" t="str">
        <f t="shared" si="0"/>
        <v>木</v>
      </c>
      <c r="I67" s="107" t="str">
        <f>IF(OR(H67="土",H67="日",COUNTIF(祝日!A:A,'2_学校予定の入力'!G67)&gt;0),"○","")</f>
        <v/>
      </c>
      <c r="J67" s="111" t="str">
        <f t="shared" si="1"/>
        <v/>
      </c>
      <c r="K67" s="108" t="str">
        <f ca="1">IFERROR(CONCATENATE(VLOOKUP(S67,一覧!D:E,2,0)," ",VLOOKUP(S67,一覧!D:P,13,0)),"")</f>
        <v/>
      </c>
      <c r="L67" s="104" t="str">
        <f t="shared" si="2"/>
        <v/>
      </c>
      <c r="M67" s="109" t="str">
        <f t="shared" si="3"/>
        <v/>
      </c>
      <c r="N67" s="98"/>
      <c r="O67" s="110">
        <f t="shared" si="4"/>
        <v>1</v>
      </c>
      <c r="P67" s="103">
        <f>IF(O67="","",IF(SUM(O$9:O67)&gt;'1_使用順の確定'!$D$12,"",SUM(O$9:O67)))</f>
        <v>30</v>
      </c>
      <c r="Q67" s="103" t="str">
        <f t="shared" si="5"/>
        <v/>
      </c>
      <c r="R67" s="103" t="str">
        <f t="shared" si="6"/>
        <v/>
      </c>
      <c r="S67" s="103" t="str">
        <f t="shared" si="7"/>
        <v/>
      </c>
      <c r="T67" s="105" t="str">
        <f t="shared" si="8"/>
        <v/>
      </c>
    </row>
    <row r="68" spans="2:20" x14ac:dyDescent="0.25">
      <c r="B68" s="94">
        <v>45929</v>
      </c>
      <c r="C68" s="113" t="str">
        <f t="shared" si="10"/>
        <v>月曜日</v>
      </c>
      <c r="D68" s="121" t="s">
        <v>81</v>
      </c>
      <c r="E68" s="122"/>
      <c r="F68" s="98"/>
      <c r="G68" s="106">
        <v>45807</v>
      </c>
      <c r="H68" s="97" t="str">
        <f t="shared" si="0"/>
        <v>金</v>
      </c>
      <c r="I68" s="107" t="str">
        <f>IF(OR(H68="土",H68="日",COUNTIF(祝日!A:A,'2_学校予定の入力'!G68)&gt;0),"○","")</f>
        <v/>
      </c>
      <c r="J68" s="111" t="str">
        <f t="shared" si="1"/>
        <v/>
      </c>
      <c r="K68" s="108" t="str">
        <f ca="1">IFERROR(CONCATENATE(VLOOKUP(S68,一覧!D:E,2,0)," ",VLOOKUP(S68,一覧!D:P,13,0)),"")</f>
        <v/>
      </c>
      <c r="L68" s="104" t="str">
        <f t="shared" si="2"/>
        <v/>
      </c>
      <c r="M68" s="109" t="str">
        <f t="shared" si="3"/>
        <v/>
      </c>
      <c r="N68" s="98"/>
      <c r="O68" s="110">
        <f t="shared" si="4"/>
        <v>1</v>
      </c>
      <c r="P68" s="103">
        <f>IF(O68="","",IF(SUM(O$9:O68)&gt;'1_使用順の確定'!$D$12,"",SUM(O$9:O68)))</f>
        <v>31</v>
      </c>
      <c r="Q68" s="103" t="str">
        <f t="shared" si="5"/>
        <v/>
      </c>
      <c r="R68" s="103" t="str">
        <f t="shared" si="6"/>
        <v/>
      </c>
      <c r="S68" s="103" t="str">
        <f t="shared" si="7"/>
        <v/>
      </c>
      <c r="T68" s="105" t="str">
        <f t="shared" si="8"/>
        <v/>
      </c>
    </row>
    <row r="69" spans="2:20" x14ac:dyDescent="0.25">
      <c r="B69" s="94">
        <v>45930</v>
      </c>
      <c r="C69" s="113" t="str">
        <f t="shared" si="10"/>
        <v>火曜日</v>
      </c>
      <c r="D69" s="151" t="s">
        <v>81</v>
      </c>
      <c r="E69" s="122"/>
      <c r="F69" s="98"/>
      <c r="G69" s="106">
        <v>45808</v>
      </c>
      <c r="H69" s="97" t="str">
        <f t="shared" si="0"/>
        <v>土</v>
      </c>
      <c r="I69" s="107" t="str">
        <f>IF(OR(H69="土",H69="日",COUNTIF(祝日!A:A,'2_学校予定の入力'!G69)&gt;0),"○","")</f>
        <v>○</v>
      </c>
      <c r="J69" s="111" t="str">
        <f t="shared" si="1"/>
        <v/>
      </c>
      <c r="K69" s="108" t="str">
        <f ca="1">IFERROR(CONCATENATE(VLOOKUP(S69,一覧!D:E,2,0)," ",VLOOKUP(S69,一覧!D:P,13,0)),"")</f>
        <v/>
      </c>
      <c r="L69" s="104" t="str">
        <f t="shared" si="2"/>
        <v/>
      </c>
      <c r="M69" s="109" t="str">
        <f t="shared" si="3"/>
        <v/>
      </c>
      <c r="N69" s="98"/>
      <c r="O69" s="110" t="str">
        <f t="shared" si="4"/>
        <v/>
      </c>
      <c r="P69" s="103" t="str">
        <f>IF(O69="","",IF(SUM(O$9:O69)&gt;'1_使用順の確定'!$D$12,"",SUM(O$9:O69)))</f>
        <v/>
      </c>
      <c r="Q69" s="103" t="str">
        <f t="shared" si="5"/>
        <v/>
      </c>
      <c r="R69" s="103" t="str">
        <f t="shared" si="6"/>
        <v/>
      </c>
      <c r="S69" s="103" t="str">
        <f t="shared" si="7"/>
        <v/>
      </c>
      <c r="T69" s="105" t="str">
        <f t="shared" si="8"/>
        <v/>
      </c>
    </row>
    <row r="70" spans="2:20" x14ac:dyDescent="0.25">
      <c r="B70" s="94"/>
      <c r="C70" s="113"/>
      <c r="D70" s="121"/>
      <c r="E70" s="122"/>
      <c r="F70" s="98"/>
      <c r="G70" s="106">
        <v>45809</v>
      </c>
      <c r="H70" s="97" t="str">
        <f t="shared" si="0"/>
        <v>日</v>
      </c>
      <c r="I70" s="107" t="str">
        <f>IF(OR(H70="土",H70="日",COUNTIF(祝日!A:A,'2_学校予定の入力'!G70)&gt;0),"○","")</f>
        <v>○</v>
      </c>
      <c r="J70" s="111" t="str">
        <f t="shared" si="1"/>
        <v/>
      </c>
      <c r="K70" s="108" t="str">
        <f ca="1">IFERROR(CONCATENATE(VLOOKUP(S70,一覧!D:E,2,0)," ",VLOOKUP(S70,一覧!D:P,13,0)),"")</f>
        <v/>
      </c>
      <c r="L70" s="104" t="str">
        <f t="shared" si="2"/>
        <v/>
      </c>
      <c r="M70" s="109" t="str">
        <f t="shared" si="3"/>
        <v/>
      </c>
      <c r="N70" s="98"/>
      <c r="O70" s="110" t="str">
        <f t="shared" si="4"/>
        <v/>
      </c>
      <c r="P70" s="103" t="str">
        <f>IF(O70="","",IF(SUM(O$9:O70)&gt;'1_使用順の確定'!$D$12,"",SUM(O$9:O70)))</f>
        <v/>
      </c>
      <c r="Q70" s="103" t="str">
        <f t="shared" si="5"/>
        <v/>
      </c>
      <c r="R70" s="103" t="str">
        <f t="shared" si="6"/>
        <v/>
      </c>
      <c r="S70" s="103" t="str">
        <f t="shared" si="7"/>
        <v/>
      </c>
      <c r="T70" s="105" t="str">
        <f t="shared" si="8"/>
        <v/>
      </c>
    </row>
    <row r="71" spans="2:20" x14ac:dyDescent="0.25">
      <c r="B71" s="94"/>
      <c r="C71" s="113"/>
      <c r="D71" s="121"/>
      <c r="E71" s="122"/>
      <c r="F71" s="98"/>
      <c r="G71" s="106">
        <v>45810</v>
      </c>
      <c r="H71" s="97" t="str">
        <f t="shared" si="0"/>
        <v>月</v>
      </c>
      <c r="I71" s="107" t="str">
        <f>IF(OR(H71="土",H71="日",COUNTIF(祝日!A:A,'2_学校予定の入力'!G71)&gt;0),"○","")</f>
        <v/>
      </c>
      <c r="J71" s="111" t="str">
        <f t="shared" si="1"/>
        <v/>
      </c>
      <c r="K71" s="108" t="str">
        <f ca="1">IFERROR(CONCATENATE(VLOOKUP(S71,一覧!D:E,2,0)," ",VLOOKUP(S71,一覧!D:P,13,0)),"")</f>
        <v/>
      </c>
      <c r="L71" s="104" t="str">
        <f t="shared" si="2"/>
        <v/>
      </c>
      <c r="M71" s="109" t="str">
        <f t="shared" si="3"/>
        <v/>
      </c>
      <c r="N71" s="98"/>
      <c r="O71" s="110">
        <f t="shared" si="4"/>
        <v>1</v>
      </c>
      <c r="P71" s="103">
        <f>IF(O71="","",IF(SUM(O$9:O71)&gt;'1_使用順の確定'!$D$12,"",SUM(O$9:O71)))</f>
        <v>32</v>
      </c>
      <c r="Q71" s="103" t="str">
        <f t="shared" si="5"/>
        <v/>
      </c>
      <c r="R71" s="103" t="str">
        <f t="shared" si="6"/>
        <v/>
      </c>
      <c r="S71" s="103" t="str">
        <f t="shared" si="7"/>
        <v/>
      </c>
      <c r="T71" s="105" t="str">
        <f t="shared" si="8"/>
        <v/>
      </c>
    </row>
    <row r="72" spans="2:20" x14ac:dyDescent="0.25">
      <c r="B72" s="94"/>
      <c r="C72" s="113"/>
      <c r="D72" s="121"/>
      <c r="E72" s="122"/>
      <c r="F72" s="98"/>
      <c r="G72" s="106">
        <v>45811</v>
      </c>
      <c r="H72" s="97" t="str">
        <f t="shared" si="0"/>
        <v>火</v>
      </c>
      <c r="I72" s="107" t="str">
        <f>IF(OR(H72="土",H72="日",COUNTIF(祝日!A:A,'2_学校予定の入力'!G72)&gt;0),"○","")</f>
        <v/>
      </c>
      <c r="J72" s="111" t="str">
        <f t="shared" si="1"/>
        <v/>
      </c>
      <c r="K72" s="108" t="str">
        <f ca="1">IFERROR(CONCATENATE(VLOOKUP(S72,一覧!D:E,2,0)," ",VLOOKUP(S72,一覧!D:P,13,0)),"")</f>
        <v/>
      </c>
      <c r="L72" s="104" t="str">
        <f t="shared" si="2"/>
        <v/>
      </c>
      <c r="M72" s="109" t="str">
        <f t="shared" si="3"/>
        <v/>
      </c>
      <c r="N72" s="98"/>
      <c r="O72" s="110">
        <f t="shared" si="4"/>
        <v>1</v>
      </c>
      <c r="P72" s="103">
        <f>IF(O72="","",IF(SUM(O$9:O72)&gt;'1_使用順の確定'!$D$12,"",SUM(O$9:O72)))</f>
        <v>33</v>
      </c>
      <c r="Q72" s="103" t="str">
        <f t="shared" si="5"/>
        <v/>
      </c>
      <c r="R72" s="103" t="str">
        <f t="shared" si="6"/>
        <v/>
      </c>
      <c r="S72" s="103" t="str">
        <f t="shared" si="7"/>
        <v/>
      </c>
      <c r="T72" s="105" t="str">
        <f t="shared" si="8"/>
        <v/>
      </c>
    </row>
    <row r="73" spans="2:20" x14ac:dyDescent="0.25">
      <c r="B73" s="94"/>
      <c r="C73" s="113"/>
      <c r="D73" s="163"/>
      <c r="E73" s="164"/>
      <c r="F73" s="98"/>
      <c r="G73" s="106">
        <v>45812</v>
      </c>
      <c r="H73" s="97" t="str">
        <f t="shared" ref="H73:H136" si="11">TEXT(G73,"aaa")</f>
        <v>水</v>
      </c>
      <c r="I73" s="107" t="str">
        <f>IF(OR(H73="土",H73="日",COUNTIF(祝日!A:A,'2_学校予定の入力'!G73)&gt;0),"○","")</f>
        <v/>
      </c>
      <c r="J73" s="111" t="str">
        <f t="shared" ref="J73:J136" si="12">IFERROR(VLOOKUP(Q73,$B$28:$C$32,2,0),"")</f>
        <v/>
      </c>
      <c r="K73" s="108" t="str">
        <f ca="1">IFERROR(CONCATENATE(VLOOKUP(S73,一覧!D:E,2,0)," ",VLOOKUP(S73,一覧!D:P,13,0)),"")</f>
        <v/>
      </c>
      <c r="L73" s="104" t="str">
        <f t="shared" ref="L73:L136" si="13">IF(OR(AND($C$12&lt;=G73,G73&lt;=$D$12),AND($C$13&lt;=G73,G73&lt;=$D$13),AND($C$14&lt;=G73,G73&lt;=$D$14)),"〇","")</f>
        <v/>
      </c>
      <c r="M73" s="109" t="str">
        <f t="shared" ref="M73:M136" si="14">IFERROR(VLOOKUP(G73,$B$37:$E$126,3,0),"")</f>
        <v/>
      </c>
      <c r="N73" s="98"/>
      <c r="O73" s="110">
        <f t="shared" ref="O73:O136" si="15">IF(G73&lt;$B$8,"",IF(CONCATENATE(I73,L73,M73,T73)="",1,""))</f>
        <v>1</v>
      </c>
      <c r="P73" s="103">
        <f>IF(O73="","",IF(SUM(O$9:O73)&gt;'1_使用順の確定'!$D$12,"",SUM(O$9:O73)))</f>
        <v>34</v>
      </c>
      <c r="Q73" s="103" t="str">
        <f t="shared" ref="Q73:Q136" si="16">IFERROR(IF(MOD(P73,$Q$8)=0,$Q$8,MOD(P73,$Q$8)),"")</f>
        <v/>
      </c>
      <c r="R73" s="103" t="str">
        <f t="shared" ref="R73:R136" si="17">IFERROR(ROUNDUP(P73/$Q$8,0),"")</f>
        <v/>
      </c>
      <c r="S73" s="103" t="str">
        <f t="shared" ref="S73:S136" si="18">IF(J73&gt;0,CONCATENATE(J73,R73),"")</f>
        <v/>
      </c>
      <c r="T73" s="105" t="str">
        <f t="shared" ref="T73:T136" si="19">IFERROR(IF(VLOOKUP(H73,$B$17:$C$21,2,0)="×","×",""),"")</f>
        <v/>
      </c>
    </row>
    <row r="74" spans="2:20" x14ac:dyDescent="0.25">
      <c r="B74" s="94"/>
      <c r="C74" s="113"/>
      <c r="D74" s="163"/>
      <c r="E74" s="164"/>
      <c r="F74" s="98"/>
      <c r="G74" s="106">
        <v>45813</v>
      </c>
      <c r="H74" s="97" t="str">
        <f t="shared" si="11"/>
        <v>木</v>
      </c>
      <c r="I74" s="107" t="str">
        <f>IF(OR(H74="土",H74="日",COUNTIF(祝日!A:A,'2_学校予定の入力'!G74)&gt;0),"○","")</f>
        <v/>
      </c>
      <c r="J74" s="111" t="str">
        <f t="shared" si="12"/>
        <v/>
      </c>
      <c r="K74" s="108" t="str">
        <f ca="1">IFERROR(CONCATENATE(VLOOKUP(S74,一覧!D:E,2,0)," ",VLOOKUP(S74,一覧!D:P,13,0)),"")</f>
        <v/>
      </c>
      <c r="L74" s="104" t="str">
        <f t="shared" si="13"/>
        <v/>
      </c>
      <c r="M74" s="109" t="str">
        <f t="shared" si="14"/>
        <v/>
      </c>
      <c r="N74" s="98"/>
      <c r="O74" s="110">
        <f t="shared" si="15"/>
        <v>1</v>
      </c>
      <c r="P74" s="103">
        <f>IF(O74="","",IF(SUM(O$9:O74)&gt;'1_使用順の確定'!$D$12,"",SUM(O$9:O74)))</f>
        <v>35</v>
      </c>
      <c r="Q74" s="103" t="str">
        <f t="shared" si="16"/>
        <v/>
      </c>
      <c r="R74" s="103" t="str">
        <f t="shared" si="17"/>
        <v/>
      </c>
      <c r="S74" s="103" t="str">
        <f t="shared" si="18"/>
        <v/>
      </c>
      <c r="T74" s="105" t="str">
        <f t="shared" si="19"/>
        <v/>
      </c>
    </row>
    <row r="75" spans="2:20" x14ac:dyDescent="0.25">
      <c r="B75" s="94"/>
      <c r="C75" s="113"/>
      <c r="D75" s="162"/>
      <c r="E75" s="162"/>
      <c r="F75" s="98"/>
      <c r="G75" s="106">
        <v>45814</v>
      </c>
      <c r="H75" s="97" t="str">
        <f t="shared" si="11"/>
        <v>金</v>
      </c>
      <c r="I75" s="107" t="str">
        <f>IF(OR(H75="土",H75="日",COUNTIF(祝日!A:A,'2_学校予定の入力'!G75)&gt;0),"○","")</f>
        <v/>
      </c>
      <c r="J75" s="111" t="str">
        <f t="shared" si="12"/>
        <v/>
      </c>
      <c r="K75" s="108" t="str">
        <f ca="1">IFERROR(CONCATENATE(VLOOKUP(S75,一覧!D:E,2,0)," ",VLOOKUP(S75,一覧!D:P,13,0)),"")</f>
        <v/>
      </c>
      <c r="L75" s="104" t="str">
        <f t="shared" si="13"/>
        <v/>
      </c>
      <c r="M75" s="109" t="str">
        <f t="shared" si="14"/>
        <v/>
      </c>
      <c r="N75" s="98"/>
      <c r="O75" s="110">
        <f t="shared" si="15"/>
        <v>1</v>
      </c>
      <c r="P75" s="103">
        <f>IF(O75="","",IF(SUM(O$9:O75)&gt;'1_使用順の確定'!$D$12,"",SUM(O$9:O75)))</f>
        <v>36</v>
      </c>
      <c r="Q75" s="103" t="str">
        <f t="shared" si="16"/>
        <v/>
      </c>
      <c r="R75" s="103" t="str">
        <f t="shared" si="17"/>
        <v/>
      </c>
      <c r="S75" s="103" t="str">
        <f t="shared" si="18"/>
        <v/>
      </c>
      <c r="T75" s="105" t="str">
        <f t="shared" si="19"/>
        <v/>
      </c>
    </row>
    <row r="76" spans="2:20" x14ac:dyDescent="0.25">
      <c r="B76" s="94"/>
      <c r="C76" s="113"/>
      <c r="D76" s="162"/>
      <c r="E76" s="162"/>
      <c r="F76" s="98"/>
      <c r="G76" s="106">
        <v>45815</v>
      </c>
      <c r="H76" s="97" t="str">
        <f t="shared" si="11"/>
        <v>土</v>
      </c>
      <c r="I76" s="107" t="str">
        <f>IF(OR(H76="土",H76="日",COUNTIF(祝日!A:A,'2_学校予定の入力'!G76)&gt;0),"○","")</f>
        <v>○</v>
      </c>
      <c r="J76" s="111" t="str">
        <f t="shared" si="12"/>
        <v/>
      </c>
      <c r="K76" s="108" t="str">
        <f ca="1">IFERROR(CONCATENATE(VLOOKUP(S76,一覧!D:E,2,0)," ",VLOOKUP(S76,一覧!D:P,13,0)),"")</f>
        <v/>
      </c>
      <c r="L76" s="104" t="str">
        <f t="shared" si="13"/>
        <v/>
      </c>
      <c r="M76" s="109" t="str">
        <f t="shared" si="14"/>
        <v/>
      </c>
      <c r="N76" s="98"/>
      <c r="O76" s="110" t="str">
        <f t="shared" si="15"/>
        <v/>
      </c>
      <c r="P76" s="103" t="str">
        <f>IF(O76="","",IF(SUM(O$9:O76)&gt;'1_使用順の確定'!$D$12,"",SUM(O$9:O76)))</f>
        <v/>
      </c>
      <c r="Q76" s="103" t="str">
        <f t="shared" si="16"/>
        <v/>
      </c>
      <c r="R76" s="103" t="str">
        <f t="shared" si="17"/>
        <v/>
      </c>
      <c r="S76" s="103" t="str">
        <f t="shared" si="18"/>
        <v/>
      </c>
      <c r="T76" s="105" t="str">
        <f t="shared" si="19"/>
        <v/>
      </c>
    </row>
    <row r="77" spans="2:20" x14ac:dyDescent="0.25">
      <c r="B77" s="94"/>
      <c r="C77" s="113"/>
      <c r="D77" s="162"/>
      <c r="E77" s="162"/>
      <c r="F77" s="98"/>
      <c r="G77" s="106">
        <v>45816</v>
      </c>
      <c r="H77" s="97" t="str">
        <f t="shared" si="11"/>
        <v>日</v>
      </c>
      <c r="I77" s="107" t="str">
        <f>IF(OR(H77="土",H77="日",COUNTIF(祝日!A:A,'2_学校予定の入力'!G77)&gt;0),"○","")</f>
        <v>○</v>
      </c>
      <c r="J77" s="111" t="str">
        <f t="shared" si="12"/>
        <v/>
      </c>
      <c r="K77" s="108" t="str">
        <f ca="1">IFERROR(CONCATENATE(VLOOKUP(S77,一覧!D:E,2,0)," ",VLOOKUP(S77,一覧!D:P,13,0)),"")</f>
        <v/>
      </c>
      <c r="L77" s="104" t="str">
        <f t="shared" si="13"/>
        <v/>
      </c>
      <c r="M77" s="109" t="str">
        <f t="shared" si="14"/>
        <v/>
      </c>
      <c r="N77" s="98"/>
      <c r="O77" s="110" t="str">
        <f t="shared" si="15"/>
        <v/>
      </c>
      <c r="P77" s="103" t="str">
        <f>IF(O77="","",IF(SUM(O$9:O77)&gt;'1_使用順の確定'!$D$12,"",SUM(O$9:O77)))</f>
        <v/>
      </c>
      <c r="Q77" s="103" t="str">
        <f t="shared" si="16"/>
        <v/>
      </c>
      <c r="R77" s="103" t="str">
        <f t="shared" si="17"/>
        <v/>
      </c>
      <c r="S77" s="103" t="str">
        <f t="shared" si="18"/>
        <v/>
      </c>
      <c r="T77" s="105" t="str">
        <f t="shared" si="19"/>
        <v/>
      </c>
    </row>
    <row r="78" spans="2:20" x14ac:dyDescent="0.25">
      <c r="B78" s="94"/>
      <c r="C78" s="113"/>
      <c r="D78" s="162"/>
      <c r="E78" s="162"/>
      <c r="F78" s="98"/>
      <c r="G78" s="106">
        <v>45817</v>
      </c>
      <c r="H78" s="97" t="str">
        <f t="shared" si="11"/>
        <v>月</v>
      </c>
      <c r="I78" s="107" t="str">
        <f>IF(OR(H78="土",H78="日",COUNTIF(祝日!A:A,'2_学校予定の入力'!G78)&gt;0),"○","")</f>
        <v/>
      </c>
      <c r="J78" s="111" t="str">
        <f t="shared" si="12"/>
        <v/>
      </c>
      <c r="K78" s="108" t="str">
        <f ca="1">IFERROR(CONCATENATE(VLOOKUP(S78,一覧!D:E,2,0)," ",VLOOKUP(S78,一覧!D:P,13,0)),"")</f>
        <v/>
      </c>
      <c r="L78" s="104" t="str">
        <f t="shared" si="13"/>
        <v/>
      </c>
      <c r="M78" s="109" t="str">
        <f t="shared" si="14"/>
        <v/>
      </c>
      <c r="N78" s="98"/>
      <c r="O78" s="110">
        <f t="shared" si="15"/>
        <v>1</v>
      </c>
      <c r="P78" s="103">
        <f>IF(O78="","",IF(SUM(O$9:O78)&gt;'1_使用順の確定'!$D$12,"",SUM(O$9:O78)))</f>
        <v>37</v>
      </c>
      <c r="Q78" s="103" t="str">
        <f t="shared" si="16"/>
        <v/>
      </c>
      <c r="R78" s="103" t="str">
        <f t="shared" si="17"/>
        <v/>
      </c>
      <c r="S78" s="103" t="str">
        <f t="shared" si="18"/>
        <v/>
      </c>
      <c r="T78" s="105" t="str">
        <f t="shared" si="19"/>
        <v/>
      </c>
    </row>
    <row r="79" spans="2:20" x14ac:dyDescent="0.25">
      <c r="B79" s="94"/>
      <c r="C79" s="113"/>
      <c r="D79" s="162"/>
      <c r="E79" s="162"/>
      <c r="F79" s="98"/>
      <c r="G79" s="106">
        <v>45818</v>
      </c>
      <c r="H79" s="97" t="str">
        <f t="shared" si="11"/>
        <v>火</v>
      </c>
      <c r="I79" s="107" t="str">
        <f>IF(OR(H79="土",H79="日",COUNTIF(祝日!A:A,'2_学校予定の入力'!G79)&gt;0),"○","")</f>
        <v/>
      </c>
      <c r="J79" s="111" t="str">
        <f t="shared" si="12"/>
        <v/>
      </c>
      <c r="K79" s="108" t="str">
        <f ca="1">IFERROR(CONCATENATE(VLOOKUP(S79,一覧!D:E,2,0)," ",VLOOKUP(S79,一覧!D:P,13,0)),"")</f>
        <v/>
      </c>
      <c r="L79" s="104" t="str">
        <f t="shared" si="13"/>
        <v/>
      </c>
      <c r="M79" s="109" t="str">
        <f t="shared" si="14"/>
        <v/>
      </c>
      <c r="N79" s="98"/>
      <c r="O79" s="110">
        <f t="shared" si="15"/>
        <v>1</v>
      </c>
      <c r="P79" s="103">
        <f>IF(O79="","",IF(SUM(O$9:O79)&gt;'1_使用順の確定'!$D$12,"",SUM(O$9:O79)))</f>
        <v>38</v>
      </c>
      <c r="Q79" s="103" t="str">
        <f t="shared" si="16"/>
        <v/>
      </c>
      <c r="R79" s="103" t="str">
        <f t="shared" si="17"/>
        <v/>
      </c>
      <c r="S79" s="103" t="str">
        <f t="shared" si="18"/>
        <v/>
      </c>
      <c r="T79" s="105" t="str">
        <f t="shared" si="19"/>
        <v/>
      </c>
    </row>
    <row r="80" spans="2:20" x14ac:dyDescent="0.25">
      <c r="B80" s="93"/>
      <c r="C80" s="113" t="str">
        <f t="shared" ref="C80:C101" si="20">IF(B80&gt;0,TEXT(B80,"aaaa"),"")</f>
        <v/>
      </c>
      <c r="D80" s="162"/>
      <c r="E80" s="162"/>
      <c r="F80" s="98"/>
      <c r="G80" s="106">
        <v>45819</v>
      </c>
      <c r="H80" s="97" t="str">
        <f t="shared" si="11"/>
        <v>水</v>
      </c>
      <c r="I80" s="107" t="str">
        <f>IF(OR(H80="土",H80="日",COUNTIF(祝日!A:A,'2_学校予定の入力'!G80)&gt;0),"○","")</f>
        <v/>
      </c>
      <c r="J80" s="111" t="str">
        <f t="shared" si="12"/>
        <v/>
      </c>
      <c r="K80" s="108" t="str">
        <f ca="1">IFERROR(CONCATENATE(VLOOKUP(S80,一覧!D:E,2,0)," ",VLOOKUP(S80,一覧!D:P,13,0)),"")</f>
        <v/>
      </c>
      <c r="L80" s="104" t="str">
        <f t="shared" si="13"/>
        <v/>
      </c>
      <c r="M80" s="109" t="str">
        <f t="shared" si="14"/>
        <v/>
      </c>
      <c r="N80" s="98"/>
      <c r="O80" s="110">
        <f t="shared" si="15"/>
        <v>1</v>
      </c>
      <c r="P80" s="103">
        <f>IF(O80="","",IF(SUM(O$9:O80)&gt;'1_使用順の確定'!$D$12,"",SUM(O$9:O80)))</f>
        <v>39</v>
      </c>
      <c r="Q80" s="103" t="str">
        <f t="shared" si="16"/>
        <v/>
      </c>
      <c r="R80" s="103" t="str">
        <f t="shared" si="17"/>
        <v/>
      </c>
      <c r="S80" s="103" t="str">
        <f t="shared" si="18"/>
        <v/>
      </c>
      <c r="T80" s="105" t="str">
        <f t="shared" si="19"/>
        <v/>
      </c>
    </row>
    <row r="81" spans="2:20" x14ac:dyDescent="0.25">
      <c r="B81" s="93"/>
      <c r="C81" s="113" t="str">
        <f t="shared" si="20"/>
        <v/>
      </c>
      <c r="D81" s="162"/>
      <c r="E81" s="162"/>
      <c r="F81" s="98"/>
      <c r="G81" s="106">
        <v>45820</v>
      </c>
      <c r="H81" s="97" t="str">
        <f t="shared" si="11"/>
        <v>木</v>
      </c>
      <c r="I81" s="107" t="str">
        <f>IF(OR(H81="土",H81="日",COUNTIF(祝日!A:A,'2_学校予定の入力'!G81)&gt;0),"○","")</f>
        <v/>
      </c>
      <c r="J81" s="111" t="str">
        <f t="shared" si="12"/>
        <v/>
      </c>
      <c r="K81" s="108" t="str">
        <f ca="1">IFERROR(CONCATENATE(VLOOKUP(S81,一覧!D:E,2,0)," ",VLOOKUP(S81,一覧!D:P,13,0)),"")</f>
        <v/>
      </c>
      <c r="L81" s="104" t="str">
        <f t="shared" si="13"/>
        <v/>
      </c>
      <c r="M81" s="109" t="str">
        <f t="shared" si="14"/>
        <v/>
      </c>
      <c r="N81" s="98"/>
      <c r="O81" s="110">
        <f t="shared" si="15"/>
        <v>1</v>
      </c>
      <c r="P81" s="103">
        <f>IF(O81="","",IF(SUM(O$9:O81)&gt;'1_使用順の確定'!$D$12,"",SUM(O$9:O81)))</f>
        <v>40</v>
      </c>
      <c r="Q81" s="103" t="str">
        <f t="shared" si="16"/>
        <v/>
      </c>
      <c r="R81" s="103" t="str">
        <f t="shared" si="17"/>
        <v/>
      </c>
      <c r="S81" s="103" t="str">
        <f t="shared" si="18"/>
        <v/>
      </c>
      <c r="T81" s="105" t="str">
        <f t="shared" si="19"/>
        <v/>
      </c>
    </row>
    <row r="82" spans="2:20" x14ac:dyDescent="0.25">
      <c r="B82" s="93"/>
      <c r="C82" s="113" t="str">
        <f t="shared" si="20"/>
        <v/>
      </c>
      <c r="D82" s="162"/>
      <c r="E82" s="162"/>
      <c r="F82" s="98"/>
      <c r="G82" s="106">
        <v>45821</v>
      </c>
      <c r="H82" s="97" t="str">
        <f t="shared" si="11"/>
        <v>金</v>
      </c>
      <c r="I82" s="107" t="str">
        <f>IF(OR(H82="土",H82="日",COUNTIF(祝日!A:A,'2_学校予定の入力'!G82)&gt;0),"○","")</f>
        <v/>
      </c>
      <c r="J82" s="111" t="str">
        <f t="shared" si="12"/>
        <v/>
      </c>
      <c r="K82" s="108" t="str">
        <f ca="1">IFERROR(CONCATENATE(VLOOKUP(S82,一覧!D:E,2,0)," ",VLOOKUP(S82,一覧!D:P,13,0)),"")</f>
        <v/>
      </c>
      <c r="L82" s="104" t="str">
        <f t="shared" si="13"/>
        <v/>
      </c>
      <c r="M82" s="109" t="str">
        <f t="shared" si="14"/>
        <v/>
      </c>
      <c r="N82" s="98"/>
      <c r="O82" s="110">
        <f t="shared" si="15"/>
        <v>1</v>
      </c>
      <c r="P82" s="103">
        <f>IF(O82="","",IF(SUM(O$9:O82)&gt;'1_使用順の確定'!$D$12,"",SUM(O$9:O82)))</f>
        <v>41</v>
      </c>
      <c r="Q82" s="103" t="str">
        <f t="shared" si="16"/>
        <v/>
      </c>
      <c r="R82" s="103" t="str">
        <f t="shared" si="17"/>
        <v/>
      </c>
      <c r="S82" s="103" t="str">
        <f t="shared" si="18"/>
        <v/>
      </c>
      <c r="T82" s="105" t="str">
        <f t="shared" si="19"/>
        <v/>
      </c>
    </row>
    <row r="83" spans="2:20" x14ac:dyDescent="0.25">
      <c r="B83" s="93"/>
      <c r="C83" s="113" t="str">
        <f t="shared" si="20"/>
        <v/>
      </c>
      <c r="D83" s="162"/>
      <c r="E83" s="162"/>
      <c r="F83" s="98"/>
      <c r="G83" s="106">
        <v>45822</v>
      </c>
      <c r="H83" s="97" t="str">
        <f t="shared" si="11"/>
        <v>土</v>
      </c>
      <c r="I83" s="107" t="str">
        <f>IF(OR(H83="土",H83="日",COUNTIF(祝日!A:A,'2_学校予定の入力'!G83)&gt;0),"○","")</f>
        <v>○</v>
      </c>
      <c r="J83" s="111" t="str">
        <f t="shared" si="12"/>
        <v/>
      </c>
      <c r="K83" s="108" t="str">
        <f ca="1">IFERROR(CONCATENATE(VLOOKUP(S83,一覧!D:E,2,0)," ",VLOOKUP(S83,一覧!D:P,13,0)),"")</f>
        <v/>
      </c>
      <c r="L83" s="104" t="str">
        <f t="shared" si="13"/>
        <v/>
      </c>
      <c r="M83" s="109" t="str">
        <f t="shared" si="14"/>
        <v/>
      </c>
      <c r="N83" s="98"/>
      <c r="O83" s="110" t="str">
        <f t="shared" si="15"/>
        <v/>
      </c>
      <c r="P83" s="103" t="str">
        <f>IF(O83="","",IF(SUM(O$9:O83)&gt;'1_使用順の確定'!$D$12,"",SUM(O$9:O83)))</f>
        <v/>
      </c>
      <c r="Q83" s="103" t="str">
        <f t="shared" si="16"/>
        <v/>
      </c>
      <c r="R83" s="103" t="str">
        <f t="shared" si="17"/>
        <v/>
      </c>
      <c r="S83" s="103" t="str">
        <f t="shared" si="18"/>
        <v/>
      </c>
      <c r="T83" s="105" t="str">
        <f t="shared" si="19"/>
        <v/>
      </c>
    </row>
    <row r="84" spans="2:20" x14ac:dyDescent="0.25">
      <c r="B84" s="93"/>
      <c r="C84" s="113" t="str">
        <f t="shared" si="20"/>
        <v/>
      </c>
      <c r="D84" s="162"/>
      <c r="E84" s="162"/>
      <c r="F84" s="98"/>
      <c r="G84" s="106">
        <v>45823</v>
      </c>
      <c r="H84" s="97" t="str">
        <f t="shared" si="11"/>
        <v>日</v>
      </c>
      <c r="I84" s="107" t="str">
        <f>IF(OR(H84="土",H84="日",COUNTIF(祝日!A:A,'2_学校予定の入力'!G84)&gt;0),"○","")</f>
        <v>○</v>
      </c>
      <c r="J84" s="111" t="str">
        <f t="shared" si="12"/>
        <v/>
      </c>
      <c r="K84" s="108" t="str">
        <f ca="1">IFERROR(CONCATENATE(VLOOKUP(S84,一覧!D:E,2,0)," ",VLOOKUP(S84,一覧!D:P,13,0)),"")</f>
        <v/>
      </c>
      <c r="L84" s="104" t="str">
        <f t="shared" si="13"/>
        <v/>
      </c>
      <c r="M84" s="109" t="str">
        <f t="shared" si="14"/>
        <v/>
      </c>
      <c r="N84" s="98"/>
      <c r="O84" s="110" t="str">
        <f t="shared" si="15"/>
        <v/>
      </c>
      <c r="P84" s="103" t="str">
        <f>IF(O84="","",IF(SUM(O$9:O84)&gt;'1_使用順の確定'!$D$12,"",SUM(O$9:O84)))</f>
        <v/>
      </c>
      <c r="Q84" s="103" t="str">
        <f t="shared" si="16"/>
        <v/>
      </c>
      <c r="R84" s="103" t="str">
        <f t="shared" si="17"/>
        <v/>
      </c>
      <c r="S84" s="103" t="str">
        <f t="shared" si="18"/>
        <v/>
      </c>
      <c r="T84" s="105" t="str">
        <f t="shared" si="19"/>
        <v/>
      </c>
    </row>
    <row r="85" spans="2:20" x14ac:dyDescent="0.25">
      <c r="B85" s="93"/>
      <c r="C85" s="113" t="str">
        <f t="shared" si="20"/>
        <v/>
      </c>
      <c r="D85" s="162"/>
      <c r="E85" s="162"/>
      <c r="F85" s="98"/>
      <c r="G85" s="106">
        <v>45824</v>
      </c>
      <c r="H85" s="97" t="str">
        <f t="shared" si="11"/>
        <v>月</v>
      </c>
      <c r="I85" s="107" t="str">
        <f>IF(OR(H85="土",H85="日",COUNTIF(祝日!A:A,'2_学校予定の入力'!G85)&gt;0),"○","")</f>
        <v/>
      </c>
      <c r="J85" s="111" t="str">
        <f t="shared" si="12"/>
        <v/>
      </c>
      <c r="K85" s="108" t="str">
        <f ca="1">IFERROR(CONCATENATE(VLOOKUP(S85,一覧!D:E,2,0)," ",VLOOKUP(S85,一覧!D:P,13,0)),"")</f>
        <v/>
      </c>
      <c r="L85" s="104" t="str">
        <f t="shared" si="13"/>
        <v/>
      </c>
      <c r="M85" s="109" t="str">
        <f t="shared" si="14"/>
        <v/>
      </c>
      <c r="N85" s="98"/>
      <c r="O85" s="110">
        <f t="shared" si="15"/>
        <v>1</v>
      </c>
      <c r="P85" s="103">
        <f>IF(O85="","",IF(SUM(O$9:O85)&gt;'1_使用順の確定'!$D$12,"",SUM(O$9:O85)))</f>
        <v>42</v>
      </c>
      <c r="Q85" s="103" t="str">
        <f t="shared" si="16"/>
        <v/>
      </c>
      <c r="R85" s="103" t="str">
        <f t="shared" si="17"/>
        <v/>
      </c>
      <c r="S85" s="103" t="str">
        <f t="shared" si="18"/>
        <v/>
      </c>
      <c r="T85" s="105" t="str">
        <f t="shared" si="19"/>
        <v/>
      </c>
    </row>
    <row r="86" spans="2:20" x14ac:dyDescent="0.25">
      <c r="B86" s="93"/>
      <c r="C86" s="113" t="str">
        <f t="shared" si="20"/>
        <v/>
      </c>
      <c r="D86" s="162"/>
      <c r="E86" s="162"/>
      <c r="F86" s="98"/>
      <c r="G86" s="106">
        <v>45825</v>
      </c>
      <c r="H86" s="97" t="str">
        <f t="shared" si="11"/>
        <v>火</v>
      </c>
      <c r="I86" s="107" t="str">
        <f>IF(OR(H86="土",H86="日",COUNTIF(祝日!A:A,'2_学校予定の入力'!G86)&gt;0),"○","")</f>
        <v/>
      </c>
      <c r="J86" s="111" t="str">
        <f t="shared" si="12"/>
        <v/>
      </c>
      <c r="K86" s="108" t="str">
        <f ca="1">IFERROR(CONCATENATE(VLOOKUP(S86,一覧!D:E,2,0)," ",VLOOKUP(S86,一覧!D:P,13,0)),"")</f>
        <v/>
      </c>
      <c r="L86" s="104" t="str">
        <f t="shared" si="13"/>
        <v/>
      </c>
      <c r="M86" s="109" t="str">
        <f t="shared" si="14"/>
        <v/>
      </c>
      <c r="N86" s="98"/>
      <c r="O86" s="110">
        <f t="shared" si="15"/>
        <v>1</v>
      </c>
      <c r="P86" s="103">
        <f>IF(O86="","",IF(SUM(O$9:O86)&gt;'1_使用順の確定'!$D$12,"",SUM(O$9:O86)))</f>
        <v>43</v>
      </c>
      <c r="Q86" s="103" t="str">
        <f t="shared" si="16"/>
        <v/>
      </c>
      <c r="R86" s="103" t="str">
        <f t="shared" si="17"/>
        <v/>
      </c>
      <c r="S86" s="103" t="str">
        <f t="shared" si="18"/>
        <v/>
      </c>
      <c r="T86" s="105" t="str">
        <f t="shared" si="19"/>
        <v/>
      </c>
    </row>
    <row r="87" spans="2:20" x14ac:dyDescent="0.25">
      <c r="B87" s="93"/>
      <c r="C87" s="113" t="str">
        <f t="shared" si="20"/>
        <v/>
      </c>
      <c r="D87" s="162"/>
      <c r="E87" s="162"/>
      <c r="F87" s="98"/>
      <c r="G87" s="106">
        <v>45826</v>
      </c>
      <c r="H87" s="97" t="str">
        <f t="shared" si="11"/>
        <v>水</v>
      </c>
      <c r="I87" s="107" t="str">
        <f>IF(OR(H87="土",H87="日",COUNTIF(祝日!A:A,'2_学校予定の入力'!G87)&gt;0),"○","")</f>
        <v/>
      </c>
      <c r="J87" s="111" t="str">
        <f t="shared" si="12"/>
        <v/>
      </c>
      <c r="K87" s="108" t="str">
        <f ca="1">IFERROR(CONCATENATE(VLOOKUP(S87,一覧!D:E,2,0)," ",VLOOKUP(S87,一覧!D:P,13,0)),"")</f>
        <v/>
      </c>
      <c r="L87" s="104" t="str">
        <f t="shared" si="13"/>
        <v/>
      </c>
      <c r="M87" s="109" t="str">
        <f t="shared" si="14"/>
        <v/>
      </c>
      <c r="N87" s="98"/>
      <c r="O87" s="110">
        <f t="shared" si="15"/>
        <v>1</v>
      </c>
      <c r="P87" s="103">
        <f>IF(O87="","",IF(SUM(O$9:O87)&gt;'1_使用順の確定'!$D$12,"",SUM(O$9:O87)))</f>
        <v>44</v>
      </c>
      <c r="Q87" s="103" t="str">
        <f t="shared" si="16"/>
        <v/>
      </c>
      <c r="R87" s="103" t="str">
        <f t="shared" si="17"/>
        <v/>
      </c>
      <c r="S87" s="103" t="str">
        <f t="shared" si="18"/>
        <v/>
      </c>
      <c r="T87" s="105" t="str">
        <f t="shared" si="19"/>
        <v/>
      </c>
    </row>
    <row r="88" spans="2:20" x14ac:dyDescent="0.25">
      <c r="B88" s="93"/>
      <c r="C88" s="113" t="str">
        <f t="shared" si="20"/>
        <v/>
      </c>
      <c r="D88" s="162"/>
      <c r="E88" s="162"/>
      <c r="F88" s="98"/>
      <c r="G88" s="106">
        <v>45827</v>
      </c>
      <c r="H88" s="97" t="str">
        <f t="shared" si="11"/>
        <v>木</v>
      </c>
      <c r="I88" s="107" t="str">
        <f>IF(OR(H88="土",H88="日",COUNTIF(祝日!A:A,'2_学校予定の入力'!G88)&gt;0),"○","")</f>
        <v/>
      </c>
      <c r="J88" s="111" t="str">
        <f t="shared" si="12"/>
        <v/>
      </c>
      <c r="K88" s="108" t="str">
        <f ca="1">IFERROR(CONCATENATE(VLOOKUP(S88,一覧!D:E,2,0)," ",VLOOKUP(S88,一覧!D:P,13,0)),"")</f>
        <v/>
      </c>
      <c r="L88" s="104" t="str">
        <f t="shared" si="13"/>
        <v/>
      </c>
      <c r="M88" s="109" t="str">
        <f t="shared" si="14"/>
        <v/>
      </c>
      <c r="N88" s="98"/>
      <c r="O88" s="110">
        <f t="shared" si="15"/>
        <v>1</v>
      </c>
      <c r="P88" s="103">
        <f>IF(O88="","",IF(SUM(O$9:O88)&gt;'1_使用順の確定'!$D$12,"",SUM(O$9:O88)))</f>
        <v>45</v>
      </c>
      <c r="Q88" s="103" t="str">
        <f t="shared" si="16"/>
        <v/>
      </c>
      <c r="R88" s="103" t="str">
        <f t="shared" si="17"/>
        <v/>
      </c>
      <c r="S88" s="103" t="str">
        <f t="shared" si="18"/>
        <v/>
      </c>
      <c r="T88" s="105" t="str">
        <f t="shared" si="19"/>
        <v/>
      </c>
    </row>
    <row r="89" spans="2:20" x14ac:dyDescent="0.25">
      <c r="B89" s="93"/>
      <c r="C89" s="113" t="str">
        <f t="shared" si="20"/>
        <v/>
      </c>
      <c r="D89" s="162"/>
      <c r="E89" s="162"/>
      <c r="F89" s="98"/>
      <c r="G89" s="106">
        <v>45828</v>
      </c>
      <c r="H89" s="97" t="str">
        <f t="shared" si="11"/>
        <v>金</v>
      </c>
      <c r="I89" s="107" t="str">
        <f>IF(OR(H89="土",H89="日",COUNTIF(祝日!A:A,'2_学校予定の入力'!G89)&gt;0),"○","")</f>
        <v/>
      </c>
      <c r="J89" s="111" t="str">
        <f t="shared" si="12"/>
        <v/>
      </c>
      <c r="K89" s="108" t="str">
        <f ca="1">IFERROR(CONCATENATE(VLOOKUP(S89,一覧!D:E,2,0)," ",VLOOKUP(S89,一覧!D:P,13,0)),"")</f>
        <v/>
      </c>
      <c r="L89" s="104" t="str">
        <f t="shared" si="13"/>
        <v/>
      </c>
      <c r="M89" s="109" t="str">
        <f t="shared" si="14"/>
        <v/>
      </c>
      <c r="N89" s="98"/>
      <c r="O89" s="110">
        <f t="shared" si="15"/>
        <v>1</v>
      </c>
      <c r="P89" s="103">
        <f>IF(O89="","",IF(SUM(O$9:O89)&gt;'1_使用順の確定'!$D$12,"",SUM(O$9:O89)))</f>
        <v>46</v>
      </c>
      <c r="Q89" s="103" t="str">
        <f t="shared" si="16"/>
        <v/>
      </c>
      <c r="R89" s="103" t="str">
        <f t="shared" si="17"/>
        <v/>
      </c>
      <c r="S89" s="103" t="str">
        <f t="shared" si="18"/>
        <v/>
      </c>
      <c r="T89" s="105" t="str">
        <f t="shared" si="19"/>
        <v/>
      </c>
    </row>
    <row r="90" spans="2:20" x14ac:dyDescent="0.25">
      <c r="B90" s="93"/>
      <c r="C90" s="113" t="str">
        <f t="shared" si="20"/>
        <v/>
      </c>
      <c r="D90" s="162"/>
      <c r="E90" s="162"/>
      <c r="F90" s="98"/>
      <c r="G90" s="106">
        <v>45829</v>
      </c>
      <c r="H90" s="97" t="str">
        <f t="shared" si="11"/>
        <v>土</v>
      </c>
      <c r="I90" s="107" t="str">
        <f>IF(OR(H90="土",H90="日",COUNTIF(祝日!A:A,'2_学校予定の入力'!G90)&gt;0),"○","")</f>
        <v>○</v>
      </c>
      <c r="J90" s="111" t="str">
        <f t="shared" si="12"/>
        <v/>
      </c>
      <c r="K90" s="108" t="str">
        <f ca="1">IFERROR(CONCATENATE(VLOOKUP(S90,一覧!D:E,2,0)," ",VLOOKUP(S90,一覧!D:P,13,0)),"")</f>
        <v/>
      </c>
      <c r="L90" s="104" t="str">
        <f t="shared" si="13"/>
        <v/>
      </c>
      <c r="M90" s="109" t="str">
        <f t="shared" si="14"/>
        <v/>
      </c>
      <c r="N90" s="98"/>
      <c r="O90" s="110" t="str">
        <f t="shared" si="15"/>
        <v/>
      </c>
      <c r="P90" s="103" t="str">
        <f>IF(O90="","",IF(SUM(O$9:O90)&gt;'1_使用順の確定'!$D$12,"",SUM(O$9:O90)))</f>
        <v/>
      </c>
      <c r="Q90" s="103" t="str">
        <f t="shared" si="16"/>
        <v/>
      </c>
      <c r="R90" s="103" t="str">
        <f t="shared" si="17"/>
        <v/>
      </c>
      <c r="S90" s="103" t="str">
        <f t="shared" si="18"/>
        <v/>
      </c>
      <c r="T90" s="105" t="str">
        <f t="shared" si="19"/>
        <v/>
      </c>
    </row>
    <row r="91" spans="2:20" x14ac:dyDescent="0.25">
      <c r="B91" s="93"/>
      <c r="C91" s="113" t="str">
        <f t="shared" si="20"/>
        <v/>
      </c>
      <c r="D91" s="162"/>
      <c r="E91" s="162"/>
      <c r="F91" s="98"/>
      <c r="G91" s="106">
        <v>45830</v>
      </c>
      <c r="H91" s="97" t="str">
        <f t="shared" si="11"/>
        <v>日</v>
      </c>
      <c r="I91" s="107" t="str">
        <f>IF(OR(H91="土",H91="日",COUNTIF(祝日!A:A,'2_学校予定の入力'!G91)&gt;0),"○","")</f>
        <v>○</v>
      </c>
      <c r="J91" s="111" t="str">
        <f t="shared" si="12"/>
        <v/>
      </c>
      <c r="K91" s="108" t="str">
        <f ca="1">IFERROR(CONCATENATE(VLOOKUP(S91,一覧!D:E,2,0)," ",VLOOKUP(S91,一覧!D:P,13,0)),"")</f>
        <v/>
      </c>
      <c r="L91" s="104" t="str">
        <f t="shared" si="13"/>
        <v/>
      </c>
      <c r="M91" s="109" t="str">
        <f t="shared" si="14"/>
        <v/>
      </c>
      <c r="N91" s="98"/>
      <c r="O91" s="110" t="str">
        <f t="shared" si="15"/>
        <v/>
      </c>
      <c r="P91" s="103" t="str">
        <f>IF(O91="","",IF(SUM(O$9:O91)&gt;'1_使用順の確定'!$D$12,"",SUM(O$9:O91)))</f>
        <v/>
      </c>
      <c r="Q91" s="103" t="str">
        <f t="shared" si="16"/>
        <v/>
      </c>
      <c r="R91" s="103" t="str">
        <f t="shared" si="17"/>
        <v/>
      </c>
      <c r="S91" s="103" t="str">
        <f t="shared" si="18"/>
        <v/>
      </c>
      <c r="T91" s="105" t="str">
        <f t="shared" si="19"/>
        <v/>
      </c>
    </row>
    <row r="92" spans="2:20" x14ac:dyDescent="0.25">
      <c r="B92" s="93"/>
      <c r="C92" s="113" t="str">
        <f t="shared" si="20"/>
        <v/>
      </c>
      <c r="D92" s="162"/>
      <c r="E92" s="162"/>
      <c r="F92" s="98"/>
      <c r="G92" s="106">
        <v>45831</v>
      </c>
      <c r="H92" s="97" t="str">
        <f t="shared" si="11"/>
        <v>月</v>
      </c>
      <c r="I92" s="107" t="str">
        <f>IF(OR(H92="土",H92="日",COUNTIF(祝日!A:A,'2_学校予定の入力'!G92)&gt;0),"○","")</f>
        <v/>
      </c>
      <c r="J92" s="111" t="str">
        <f t="shared" si="12"/>
        <v/>
      </c>
      <c r="K92" s="108" t="str">
        <f ca="1">IFERROR(CONCATENATE(VLOOKUP(S92,一覧!D:E,2,0)," ",VLOOKUP(S92,一覧!D:P,13,0)),"")</f>
        <v/>
      </c>
      <c r="L92" s="104" t="str">
        <f t="shared" si="13"/>
        <v/>
      </c>
      <c r="M92" s="109" t="str">
        <f t="shared" si="14"/>
        <v/>
      </c>
      <c r="N92" s="98"/>
      <c r="O92" s="110">
        <f t="shared" si="15"/>
        <v>1</v>
      </c>
      <c r="P92" s="103">
        <f>IF(O92="","",IF(SUM(O$9:O92)&gt;'1_使用順の確定'!$D$12,"",SUM(O$9:O92)))</f>
        <v>47</v>
      </c>
      <c r="Q92" s="103" t="str">
        <f t="shared" si="16"/>
        <v/>
      </c>
      <c r="R92" s="103" t="str">
        <f t="shared" si="17"/>
        <v/>
      </c>
      <c r="S92" s="103" t="str">
        <f t="shared" si="18"/>
        <v/>
      </c>
      <c r="T92" s="105" t="str">
        <f t="shared" si="19"/>
        <v/>
      </c>
    </row>
    <row r="93" spans="2:20" x14ac:dyDescent="0.25">
      <c r="B93" s="93"/>
      <c r="C93" s="113" t="str">
        <f t="shared" si="20"/>
        <v/>
      </c>
      <c r="D93" s="162"/>
      <c r="E93" s="162"/>
      <c r="F93" s="98"/>
      <c r="G93" s="106">
        <v>45832</v>
      </c>
      <c r="H93" s="97" t="str">
        <f t="shared" si="11"/>
        <v>火</v>
      </c>
      <c r="I93" s="107" t="str">
        <f>IF(OR(H93="土",H93="日",COUNTIF(祝日!A:A,'2_学校予定の入力'!G93)&gt;0),"○","")</f>
        <v/>
      </c>
      <c r="J93" s="111" t="str">
        <f t="shared" si="12"/>
        <v/>
      </c>
      <c r="K93" s="108" t="str">
        <f ca="1">IFERROR(CONCATENATE(VLOOKUP(S93,一覧!D:E,2,0)," ",VLOOKUP(S93,一覧!D:P,13,0)),"")</f>
        <v/>
      </c>
      <c r="L93" s="104" t="str">
        <f t="shared" si="13"/>
        <v/>
      </c>
      <c r="M93" s="109" t="str">
        <f t="shared" si="14"/>
        <v/>
      </c>
      <c r="N93" s="98"/>
      <c r="O93" s="110">
        <f t="shared" si="15"/>
        <v>1</v>
      </c>
      <c r="P93" s="103">
        <f>IF(O93="","",IF(SUM(O$9:O93)&gt;'1_使用順の確定'!$D$12,"",SUM(O$9:O93)))</f>
        <v>48</v>
      </c>
      <c r="Q93" s="103" t="str">
        <f t="shared" si="16"/>
        <v/>
      </c>
      <c r="R93" s="103" t="str">
        <f t="shared" si="17"/>
        <v/>
      </c>
      <c r="S93" s="103" t="str">
        <f t="shared" si="18"/>
        <v/>
      </c>
      <c r="T93" s="105" t="str">
        <f t="shared" si="19"/>
        <v/>
      </c>
    </row>
    <row r="94" spans="2:20" x14ac:dyDescent="0.25">
      <c r="B94" s="93"/>
      <c r="C94" s="113" t="str">
        <f t="shared" si="20"/>
        <v/>
      </c>
      <c r="D94" s="162"/>
      <c r="E94" s="162"/>
      <c r="F94" s="98"/>
      <c r="G94" s="106">
        <v>45833</v>
      </c>
      <c r="H94" s="97" t="str">
        <f t="shared" si="11"/>
        <v>水</v>
      </c>
      <c r="I94" s="107" t="str">
        <f>IF(OR(H94="土",H94="日",COUNTIF(祝日!A:A,'2_学校予定の入力'!G94)&gt;0),"○","")</f>
        <v/>
      </c>
      <c r="J94" s="111" t="str">
        <f t="shared" si="12"/>
        <v/>
      </c>
      <c r="K94" s="108" t="str">
        <f ca="1">IFERROR(CONCATENATE(VLOOKUP(S94,一覧!D:E,2,0)," ",VLOOKUP(S94,一覧!D:P,13,0)),"")</f>
        <v/>
      </c>
      <c r="L94" s="104" t="str">
        <f t="shared" si="13"/>
        <v/>
      </c>
      <c r="M94" s="109" t="str">
        <f t="shared" si="14"/>
        <v/>
      </c>
      <c r="N94" s="98"/>
      <c r="O94" s="110">
        <f t="shared" si="15"/>
        <v>1</v>
      </c>
      <c r="P94" s="103">
        <f>IF(O94="","",IF(SUM(O$9:O94)&gt;'1_使用順の確定'!$D$12,"",SUM(O$9:O94)))</f>
        <v>49</v>
      </c>
      <c r="Q94" s="103" t="str">
        <f t="shared" si="16"/>
        <v/>
      </c>
      <c r="R94" s="103" t="str">
        <f t="shared" si="17"/>
        <v/>
      </c>
      <c r="S94" s="103" t="str">
        <f t="shared" si="18"/>
        <v/>
      </c>
      <c r="T94" s="105" t="str">
        <f t="shared" si="19"/>
        <v/>
      </c>
    </row>
    <row r="95" spans="2:20" x14ac:dyDescent="0.25">
      <c r="B95" s="93"/>
      <c r="C95" s="113" t="str">
        <f t="shared" si="20"/>
        <v/>
      </c>
      <c r="D95" s="162"/>
      <c r="E95" s="162"/>
      <c r="F95" s="98"/>
      <c r="G95" s="106">
        <v>45834</v>
      </c>
      <c r="H95" s="97" t="str">
        <f t="shared" si="11"/>
        <v>木</v>
      </c>
      <c r="I95" s="107" t="str">
        <f>IF(OR(H95="土",H95="日",COUNTIF(祝日!A:A,'2_学校予定の入力'!G95)&gt;0),"○","")</f>
        <v/>
      </c>
      <c r="J95" s="111" t="str">
        <f t="shared" si="12"/>
        <v/>
      </c>
      <c r="K95" s="108" t="str">
        <f ca="1">IFERROR(CONCATENATE(VLOOKUP(S95,一覧!D:E,2,0)," ",VLOOKUP(S95,一覧!D:P,13,0)),"")</f>
        <v/>
      </c>
      <c r="L95" s="104" t="str">
        <f t="shared" si="13"/>
        <v/>
      </c>
      <c r="M95" s="109" t="str">
        <f t="shared" si="14"/>
        <v/>
      </c>
      <c r="N95" s="98"/>
      <c r="O95" s="110">
        <f t="shared" si="15"/>
        <v>1</v>
      </c>
      <c r="P95" s="103">
        <f>IF(O95="","",IF(SUM(O$9:O95)&gt;'1_使用順の確定'!$D$12,"",SUM(O$9:O95)))</f>
        <v>50</v>
      </c>
      <c r="Q95" s="103" t="str">
        <f t="shared" si="16"/>
        <v/>
      </c>
      <c r="R95" s="103" t="str">
        <f t="shared" si="17"/>
        <v/>
      </c>
      <c r="S95" s="103" t="str">
        <f t="shared" si="18"/>
        <v/>
      </c>
      <c r="T95" s="105" t="str">
        <f t="shared" si="19"/>
        <v/>
      </c>
    </row>
    <row r="96" spans="2:20" x14ac:dyDescent="0.25">
      <c r="B96" s="93"/>
      <c r="C96" s="113" t="str">
        <f t="shared" si="20"/>
        <v/>
      </c>
      <c r="D96" s="162"/>
      <c r="E96" s="162"/>
      <c r="F96" s="98"/>
      <c r="G96" s="106">
        <v>45835</v>
      </c>
      <c r="H96" s="97" t="str">
        <f t="shared" si="11"/>
        <v>金</v>
      </c>
      <c r="I96" s="107" t="str">
        <f>IF(OR(H96="土",H96="日",COUNTIF(祝日!A:A,'2_学校予定の入力'!G96)&gt;0),"○","")</f>
        <v/>
      </c>
      <c r="J96" s="111" t="str">
        <f t="shared" si="12"/>
        <v/>
      </c>
      <c r="K96" s="108" t="str">
        <f ca="1">IFERROR(CONCATENATE(VLOOKUP(S96,一覧!D:E,2,0)," ",VLOOKUP(S96,一覧!D:P,13,0)),"")</f>
        <v/>
      </c>
      <c r="L96" s="104" t="str">
        <f t="shared" si="13"/>
        <v/>
      </c>
      <c r="M96" s="109" t="str">
        <f t="shared" si="14"/>
        <v/>
      </c>
      <c r="N96" s="98"/>
      <c r="O96" s="110">
        <f t="shared" si="15"/>
        <v>1</v>
      </c>
      <c r="P96" s="103">
        <f>IF(O96="","",IF(SUM(O$9:O96)&gt;'1_使用順の確定'!$D$12,"",SUM(O$9:O96)))</f>
        <v>51</v>
      </c>
      <c r="Q96" s="103" t="str">
        <f t="shared" si="16"/>
        <v/>
      </c>
      <c r="R96" s="103" t="str">
        <f t="shared" si="17"/>
        <v/>
      </c>
      <c r="S96" s="103" t="str">
        <f t="shared" si="18"/>
        <v/>
      </c>
      <c r="T96" s="105" t="str">
        <f t="shared" si="19"/>
        <v/>
      </c>
    </row>
    <row r="97" spans="2:20" x14ac:dyDescent="0.25">
      <c r="B97" s="93"/>
      <c r="C97" s="113" t="str">
        <f t="shared" si="20"/>
        <v/>
      </c>
      <c r="D97" s="162"/>
      <c r="E97" s="162"/>
      <c r="F97" s="98"/>
      <c r="G97" s="106">
        <v>45836</v>
      </c>
      <c r="H97" s="97" t="str">
        <f t="shared" si="11"/>
        <v>土</v>
      </c>
      <c r="I97" s="107" t="str">
        <f>IF(OR(H97="土",H97="日",COUNTIF(祝日!A:A,'2_学校予定の入力'!G97)&gt;0),"○","")</f>
        <v>○</v>
      </c>
      <c r="J97" s="111" t="str">
        <f t="shared" si="12"/>
        <v/>
      </c>
      <c r="K97" s="108" t="str">
        <f ca="1">IFERROR(CONCATENATE(VLOOKUP(S97,一覧!D:E,2,0)," ",VLOOKUP(S97,一覧!D:P,13,0)),"")</f>
        <v/>
      </c>
      <c r="L97" s="104" t="str">
        <f t="shared" si="13"/>
        <v/>
      </c>
      <c r="M97" s="109" t="str">
        <f t="shared" si="14"/>
        <v/>
      </c>
      <c r="N97" s="98"/>
      <c r="O97" s="110" t="str">
        <f t="shared" si="15"/>
        <v/>
      </c>
      <c r="P97" s="103" t="str">
        <f>IF(O97="","",IF(SUM(O$9:O97)&gt;'1_使用順の確定'!$D$12,"",SUM(O$9:O97)))</f>
        <v/>
      </c>
      <c r="Q97" s="103" t="str">
        <f t="shared" si="16"/>
        <v/>
      </c>
      <c r="R97" s="103" t="str">
        <f t="shared" si="17"/>
        <v/>
      </c>
      <c r="S97" s="103" t="str">
        <f t="shared" si="18"/>
        <v/>
      </c>
      <c r="T97" s="105" t="str">
        <f t="shared" si="19"/>
        <v/>
      </c>
    </row>
    <row r="98" spans="2:20" x14ac:dyDescent="0.25">
      <c r="B98" s="93"/>
      <c r="C98" s="113" t="str">
        <f t="shared" si="20"/>
        <v/>
      </c>
      <c r="D98" s="162"/>
      <c r="E98" s="162"/>
      <c r="F98" s="98"/>
      <c r="G98" s="106">
        <v>45837</v>
      </c>
      <c r="H98" s="97" t="str">
        <f t="shared" si="11"/>
        <v>日</v>
      </c>
      <c r="I98" s="107" t="str">
        <f>IF(OR(H98="土",H98="日",COUNTIF(祝日!A:A,'2_学校予定の入力'!G98)&gt;0),"○","")</f>
        <v>○</v>
      </c>
      <c r="J98" s="111" t="str">
        <f t="shared" si="12"/>
        <v/>
      </c>
      <c r="K98" s="108" t="str">
        <f ca="1">IFERROR(CONCATENATE(VLOOKUP(S98,一覧!D:E,2,0)," ",VLOOKUP(S98,一覧!D:P,13,0)),"")</f>
        <v/>
      </c>
      <c r="L98" s="104" t="str">
        <f t="shared" si="13"/>
        <v/>
      </c>
      <c r="M98" s="109" t="str">
        <f t="shared" si="14"/>
        <v/>
      </c>
      <c r="N98" s="98"/>
      <c r="O98" s="110" t="str">
        <f t="shared" si="15"/>
        <v/>
      </c>
      <c r="P98" s="103" t="str">
        <f>IF(O98="","",IF(SUM(O$9:O98)&gt;'1_使用順の確定'!$D$12,"",SUM(O$9:O98)))</f>
        <v/>
      </c>
      <c r="Q98" s="103" t="str">
        <f t="shared" si="16"/>
        <v/>
      </c>
      <c r="R98" s="103" t="str">
        <f t="shared" si="17"/>
        <v/>
      </c>
      <c r="S98" s="103" t="str">
        <f t="shared" si="18"/>
        <v/>
      </c>
      <c r="T98" s="105" t="str">
        <f t="shared" si="19"/>
        <v/>
      </c>
    </row>
    <row r="99" spans="2:20" x14ac:dyDescent="0.25">
      <c r="B99" s="93"/>
      <c r="C99" s="113" t="str">
        <f t="shared" si="20"/>
        <v/>
      </c>
      <c r="D99" s="162"/>
      <c r="E99" s="162"/>
      <c r="F99" s="98"/>
      <c r="G99" s="106">
        <v>45838</v>
      </c>
      <c r="H99" s="97" t="str">
        <f t="shared" si="11"/>
        <v>月</v>
      </c>
      <c r="I99" s="107" t="str">
        <f>IF(OR(H99="土",H99="日",COUNTIF(祝日!A:A,'2_学校予定の入力'!G99)&gt;0),"○","")</f>
        <v/>
      </c>
      <c r="J99" s="111" t="str">
        <f t="shared" si="12"/>
        <v/>
      </c>
      <c r="K99" s="108" t="str">
        <f ca="1">IFERROR(CONCATENATE(VLOOKUP(S99,一覧!D:E,2,0)," ",VLOOKUP(S99,一覧!D:P,13,0)),"")</f>
        <v/>
      </c>
      <c r="L99" s="104" t="str">
        <f t="shared" si="13"/>
        <v/>
      </c>
      <c r="M99" s="109" t="str">
        <f t="shared" si="14"/>
        <v/>
      </c>
      <c r="N99" s="98"/>
      <c r="O99" s="110">
        <f t="shared" si="15"/>
        <v>1</v>
      </c>
      <c r="P99" s="103">
        <f>IF(O99="","",IF(SUM(O$9:O99)&gt;'1_使用順の確定'!$D$12,"",SUM(O$9:O99)))</f>
        <v>52</v>
      </c>
      <c r="Q99" s="103" t="str">
        <f t="shared" si="16"/>
        <v/>
      </c>
      <c r="R99" s="103" t="str">
        <f t="shared" si="17"/>
        <v/>
      </c>
      <c r="S99" s="103" t="str">
        <f t="shared" si="18"/>
        <v/>
      </c>
      <c r="T99" s="105" t="str">
        <f t="shared" si="19"/>
        <v/>
      </c>
    </row>
    <row r="100" spans="2:20" x14ac:dyDescent="0.25">
      <c r="B100" s="93"/>
      <c r="C100" s="113" t="str">
        <f t="shared" si="20"/>
        <v/>
      </c>
      <c r="D100" s="162"/>
      <c r="E100" s="162"/>
      <c r="F100" s="98"/>
      <c r="G100" s="106">
        <v>45839</v>
      </c>
      <c r="H100" s="97" t="str">
        <f t="shared" si="11"/>
        <v>火</v>
      </c>
      <c r="I100" s="107" t="str">
        <f>IF(OR(H100="土",H100="日",COUNTIF(祝日!A:A,'2_学校予定の入力'!G100)&gt;0),"○","")</f>
        <v/>
      </c>
      <c r="J100" s="111" t="str">
        <f t="shared" si="12"/>
        <v/>
      </c>
      <c r="K100" s="108" t="str">
        <f ca="1">IFERROR(CONCATENATE(VLOOKUP(S100,一覧!D:E,2,0)," ",VLOOKUP(S100,一覧!D:P,13,0)),"")</f>
        <v/>
      </c>
      <c r="L100" s="104" t="str">
        <f t="shared" si="13"/>
        <v/>
      </c>
      <c r="M100" s="109" t="str">
        <f t="shared" si="14"/>
        <v/>
      </c>
      <c r="N100" s="98"/>
      <c r="O100" s="110">
        <f t="shared" si="15"/>
        <v>1</v>
      </c>
      <c r="P100" s="103">
        <f>IF(O100="","",IF(SUM(O$9:O100)&gt;'1_使用順の確定'!$D$12,"",SUM(O$9:O100)))</f>
        <v>53</v>
      </c>
      <c r="Q100" s="103" t="str">
        <f t="shared" si="16"/>
        <v/>
      </c>
      <c r="R100" s="103" t="str">
        <f t="shared" si="17"/>
        <v/>
      </c>
      <c r="S100" s="103" t="str">
        <f t="shared" si="18"/>
        <v/>
      </c>
      <c r="T100" s="105" t="str">
        <f t="shared" si="19"/>
        <v/>
      </c>
    </row>
    <row r="101" spans="2:20" x14ac:dyDescent="0.25">
      <c r="B101" s="93"/>
      <c r="C101" s="113" t="str">
        <f t="shared" si="20"/>
        <v/>
      </c>
      <c r="D101" s="162"/>
      <c r="E101" s="162"/>
      <c r="F101" s="98"/>
      <c r="G101" s="106">
        <v>45840</v>
      </c>
      <c r="H101" s="97" t="str">
        <f t="shared" si="11"/>
        <v>水</v>
      </c>
      <c r="I101" s="107" t="str">
        <f>IF(OR(H101="土",H101="日",COUNTIF(祝日!A:A,'2_学校予定の入力'!G101)&gt;0),"○","")</f>
        <v/>
      </c>
      <c r="J101" s="111" t="str">
        <f t="shared" si="12"/>
        <v/>
      </c>
      <c r="K101" s="108" t="str">
        <f ca="1">IFERROR(CONCATENATE(VLOOKUP(S101,一覧!D:E,2,0)," ",VLOOKUP(S101,一覧!D:P,13,0)),"")</f>
        <v/>
      </c>
      <c r="L101" s="104" t="str">
        <f t="shared" si="13"/>
        <v/>
      </c>
      <c r="M101" s="109" t="str">
        <f t="shared" si="14"/>
        <v/>
      </c>
      <c r="N101" s="98"/>
      <c r="O101" s="110">
        <f t="shared" si="15"/>
        <v>1</v>
      </c>
      <c r="P101" s="103">
        <f>IF(O101="","",IF(SUM(O$9:O101)&gt;'1_使用順の確定'!$D$12,"",SUM(O$9:O101)))</f>
        <v>54</v>
      </c>
      <c r="Q101" s="103" t="str">
        <f t="shared" si="16"/>
        <v/>
      </c>
      <c r="R101" s="103" t="str">
        <f t="shared" si="17"/>
        <v/>
      </c>
      <c r="S101" s="103" t="str">
        <f t="shared" si="18"/>
        <v/>
      </c>
      <c r="T101" s="105" t="str">
        <f t="shared" si="19"/>
        <v/>
      </c>
    </row>
    <row r="102" spans="2:20" x14ac:dyDescent="0.25">
      <c r="B102" s="93"/>
      <c r="C102" s="113" t="str">
        <f t="shared" ref="C102:C126" si="21">IF(B102&gt;0,TEXT(B102,"aaaa"),"")</f>
        <v/>
      </c>
      <c r="D102" s="162"/>
      <c r="E102" s="162"/>
      <c r="F102" s="98"/>
      <c r="G102" s="106">
        <v>45841</v>
      </c>
      <c r="H102" s="97" t="str">
        <f t="shared" si="11"/>
        <v>木</v>
      </c>
      <c r="I102" s="107" t="str">
        <f>IF(OR(H102="土",H102="日",COUNTIF(祝日!A:A,'2_学校予定の入力'!G102)&gt;0),"○","")</f>
        <v/>
      </c>
      <c r="J102" s="111" t="str">
        <f t="shared" si="12"/>
        <v/>
      </c>
      <c r="K102" s="108" t="str">
        <f ca="1">IFERROR(CONCATENATE(VLOOKUP(S102,一覧!D:E,2,0)," ",VLOOKUP(S102,一覧!D:P,13,0)),"")</f>
        <v/>
      </c>
      <c r="L102" s="104" t="str">
        <f t="shared" si="13"/>
        <v/>
      </c>
      <c r="M102" s="109" t="str">
        <f t="shared" si="14"/>
        <v/>
      </c>
      <c r="N102" s="98"/>
      <c r="O102" s="110">
        <f t="shared" si="15"/>
        <v>1</v>
      </c>
      <c r="P102" s="103">
        <f>IF(O102="","",IF(SUM(O$9:O102)&gt;'1_使用順の確定'!$D$12,"",SUM(O$9:O102)))</f>
        <v>55</v>
      </c>
      <c r="Q102" s="103" t="str">
        <f t="shared" si="16"/>
        <v/>
      </c>
      <c r="R102" s="103" t="str">
        <f t="shared" si="17"/>
        <v/>
      </c>
      <c r="S102" s="103" t="str">
        <f t="shared" si="18"/>
        <v/>
      </c>
      <c r="T102" s="105" t="str">
        <f t="shared" si="19"/>
        <v/>
      </c>
    </row>
    <row r="103" spans="2:20" x14ac:dyDescent="0.25">
      <c r="B103" s="93"/>
      <c r="C103" s="113" t="str">
        <f t="shared" si="21"/>
        <v/>
      </c>
      <c r="D103" s="162"/>
      <c r="E103" s="162"/>
      <c r="F103" s="98"/>
      <c r="G103" s="106">
        <v>45842</v>
      </c>
      <c r="H103" s="97" t="str">
        <f t="shared" si="11"/>
        <v>金</v>
      </c>
      <c r="I103" s="107" t="str">
        <f>IF(OR(H103="土",H103="日",COUNTIF(祝日!A:A,'2_学校予定の入力'!G103)&gt;0),"○","")</f>
        <v/>
      </c>
      <c r="J103" s="111" t="str">
        <f t="shared" si="12"/>
        <v/>
      </c>
      <c r="K103" s="108" t="str">
        <f ca="1">IFERROR(CONCATENATE(VLOOKUP(S103,一覧!D:E,2,0)," ",VLOOKUP(S103,一覧!D:P,13,0)),"")</f>
        <v/>
      </c>
      <c r="L103" s="104" t="str">
        <f t="shared" si="13"/>
        <v/>
      </c>
      <c r="M103" s="109" t="str">
        <f t="shared" si="14"/>
        <v/>
      </c>
      <c r="N103" s="98"/>
      <c r="O103" s="110">
        <f t="shared" si="15"/>
        <v>1</v>
      </c>
      <c r="P103" s="103">
        <f>IF(O103="","",IF(SUM(O$9:O103)&gt;'1_使用順の確定'!$D$12,"",SUM(O$9:O103)))</f>
        <v>56</v>
      </c>
      <c r="Q103" s="103" t="str">
        <f t="shared" si="16"/>
        <v/>
      </c>
      <c r="R103" s="103" t="str">
        <f t="shared" si="17"/>
        <v/>
      </c>
      <c r="S103" s="103" t="str">
        <f t="shared" si="18"/>
        <v/>
      </c>
      <c r="T103" s="105" t="str">
        <f t="shared" si="19"/>
        <v/>
      </c>
    </row>
    <row r="104" spans="2:20" x14ac:dyDescent="0.25">
      <c r="B104" s="93"/>
      <c r="C104" s="113" t="str">
        <f t="shared" si="21"/>
        <v/>
      </c>
      <c r="D104" s="162"/>
      <c r="E104" s="162"/>
      <c r="F104" s="98"/>
      <c r="G104" s="106">
        <v>45843</v>
      </c>
      <c r="H104" s="97" t="str">
        <f t="shared" si="11"/>
        <v>土</v>
      </c>
      <c r="I104" s="107" t="str">
        <f>IF(OR(H104="土",H104="日",COUNTIF(祝日!A:A,'2_学校予定の入力'!G104)&gt;0),"○","")</f>
        <v>○</v>
      </c>
      <c r="J104" s="111" t="str">
        <f t="shared" si="12"/>
        <v/>
      </c>
      <c r="K104" s="108" t="str">
        <f ca="1">IFERROR(CONCATENATE(VLOOKUP(S104,一覧!D:E,2,0)," ",VLOOKUP(S104,一覧!D:P,13,0)),"")</f>
        <v/>
      </c>
      <c r="L104" s="104" t="str">
        <f t="shared" si="13"/>
        <v/>
      </c>
      <c r="M104" s="109" t="str">
        <f t="shared" si="14"/>
        <v/>
      </c>
      <c r="N104" s="98"/>
      <c r="O104" s="110" t="str">
        <f t="shared" si="15"/>
        <v/>
      </c>
      <c r="P104" s="103" t="str">
        <f>IF(O104="","",IF(SUM(O$9:O104)&gt;'1_使用順の確定'!$D$12,"",SUM(O$9:O104)))</f>
        <v/>
      </c>
      <c r="Q104" s="103" t="str">
        <f t="shared" si="16"/>
        <v/>
      </c>
      <c r="R104" s="103" t="str">
        <f t="shared" si="17"/>
        <v/>
      </c>
      <c r="S104" s="103" t="str">
        <f t="shared" si="18"/>
        <v/>
      </c>
      <c r="T104" s="105" t="str">
        <f t="shared" si="19"/>
        <v/>
      </c>
    </row>
    <row r="105" spans="2:20" x14ac:dyDescent="0.25">
      <c r="B105" s="93"/>
      <c r="C105" s="113" t="str">
        <f t="shared" si="21"/>
        <v/>
      </c>
      <c r="D105" s="162"/>
      <c r="E105" s="162"/>
      <c r="F105" s="98"/>
      <c r="G105" s="106">
        <v>45844</v>
      </c>
      <c r="H105" s="97" t="str">
        <f t="shared" si="11"/>
        <v>日</v>
      </c>
      <c r="I105" s="107" t="str">
        <f>IF(OR(H105="土",H105="日",COUNTIF(祝日!A:A,'2_学校予定の入力'!G105)&gt;0),"○","")</f>
        <v>○</v>
      </c>
      <c r="J105" s="111" t="str">
        <f t="shared" si="12"/>
        <v/>
      </c>
      <c r="K105" s="108" t="str">
        <f ca="1">IFERROR(CONCATENATE(VLOOKUP(S105,一覧!D:E,2,0)," ",VLOOKUP(S105,一覧!D:P,13,0)),"")</f>
        <v/>
      </c>
      <c r="L105" s="104" t="str">
        <f t="shared" si="13"/>
        <v/>
      </c>
      <c r="M105" s="109" t="str">
        <f t="shared" si="14"/>
        <v/>
      </c>
      <c r="N105" s="98"/>
      <c r="O105" s="110" t="str">
        <f t="shared" si="15"/>
        <v/>
      </c>
      <c r="P105" s="103" t="str">
        <f>IF(O105="","",IF(SUM(O$9:O105)&gt;'1_使用順の確定'!$D$12,"",SUM(O$9:O105)))</f>
        <v/>
      </c>
      <c r="Q105" s="103" t="str">
        <f t="shared" si="16"/>
        <v/>
      </c>
      <c r="R105" s="103" t="str">
        <f t="shared" si="17"/>
        <v/>
      </c>
      <c r="S105" s="103" t="str">
        <f t="shared" si="18"/>
        <v/>
      </c>
      <c r="T105" s="105" t="str">
        <f t="shared" si="19"/>
        <v/>
      </c>
    </row>
    <row r="106" spans="2:20" x14ac:dyDescent="0.25">
      <c r="B106" s="93"/>
      <c r="C106" s="113" t="str">
        <f t="shared" si="21"/>
        <v/>
      </c>
      <c r="D106" s="162"/>
      <c r="E106" s="162"/>
      <c r="F106" s="98"/>
      <c r="G106" s="106">
        <v>45845</v>
      </c>
      <c r="H106" s="97" t="str">
        <f t="shared" si="11"/>
        <v>月</v>
      </c>
      <c r="I106" s="107" t="str">
        <f>IF(OR(H106="土",H106="日",COUNTIF(祝日!A:A,'2_学校予定の入力'!G106)&gt;0),"○","")</f>
        <v/>
      </c>
      <c r="J106" s="111" t="str">
        <f t="shared" si="12"/>
        <v/>
      </c>
      <c r="K106" s="108" t="str">
        <f ca="1">IFERROR(CONCATENATE(VLOOKUP(S106,一覧!D:E,2,0)," ",VLOOKUP(S106,一覧!D:P,13,0)),"")</f>
        <v/>
      </c>
      <c r="L106" s="104" t="str">
        <f t="shared" si="13"/>
        <v/>
      </c>
      <c r="M106" s="109" t="str">
        <f t="shared" si="14"/>
        <v/>
      </c>
      <c r="N106" s="98"/>
      <c r="O106" s="110">
        <f t="shared" si="15"/>
        <v>1</v>
      </c>
      <c r="P106" s="103">
        <f>IF(O106="","",IF(SUM(O$9:O106)&gt;'1_使用順の確定'!$D$12,"",SUM(O$9:O106)))</f>
        <v>57</v>
      </c>
      <c r="Q106" s="103" t="str">
        <f t="shared" si="16"/>
        <v/>
      </c>
      <c r="R106" s="103" t="str">
        <f t="shared" si="17"/>
        <v/>
      </c>
      <c r="S106" s="103" t="str">
        <f t="shared" si="18"/>
        <v/>
      </c>
      <c r="T106" s="105" t="str">
        <f t="shared" si="19"/>
        <v/>
      </c>
    </row>
    <row r="107" spans="2:20" x14ac:dyDescent="0.25">
      <c r="B107" s="93"/>
      <c r="C107" s="113" t="str">
        <f t="shared" si="21"/>
        <v/>
      </c>
      <c r="D107" s="162"/>
      <c r="E107" s="162"/>
      <c r="F107" s="98"/>
      <c r="G107" s="106">
        <v>45846</v>
      </c>
      <c r="H107" s="97" t="str">
        <f t="shared" si="11"/>
        <v>火</v>
      </c>
      <c r="I107" s="107" t="str">
        <f>IF(OR(H107="土",H107="日",COUNTIF(祝日!A:A,'2_学校予定の入力'!G107)&gt;0),"○","")</f>
        <v/>
      </c>
      <c r="J107" s="111" t="str">
        <f t="shared" si="12"/>
        <v/>
      </c>
      <c r="K107" s="108" t="str">
        <f ca="1">IFERROR(CONCATENATE(VLOOKUP(S107,一覧!D:E,2,0)," ",VLOOKUP(S107,一覧!D:P,13,0)),"")</f>
        <v/>
      </c>
      <c r="L107" s="104" t="str">
        <f t="shared" si="13"/>
        <v/>
      </c>
      <c r="M107" s="109" t="str">
        <f t="shared" si="14"/>
        <v/>
      </c>
      <c r="N107" s="98"/>
      <c r="O107" s="110">
        <f t="shared" si="15"/>
        <v>1</v>
      </c>
      <c r="P107" s="103">
        <f>IF(O107="","",IF(SUM(O$9:O107)&gt;'1_使用順の確定'!$D$12,"",SUM(O$9:O107)))</f>
        <v>58</v>
      </c>
      <c r="Q107" s="103" t="str">
        <f t="shared" si="16"/>
        <v/>
      </c>
      <c r="R107" s="103" t="str">
        <f t="shared" si="17"/>
        <v/>
      </c>
      <c r="S107" s="103" t="str">
        <f t="shared" si="18"/>
        <v/>
      </c>
      <c r="T107" s="105" t="str">
        <f t="shared" si="19"/>
        <v/>
      </c>
    </row>
    <row r="108" spans="2:20" x14ac:dyDescent="0.25">
      <c r="B108" s="93"/>
      <c r="C108" s="113" t="str">
        <f t="shared" si="21"/>
        <v/>
      </c>
      <c r="D108" s="162"/>
      <c r="E108" s="162"/>
      <c r="F108" s="98"/>
      <c r="G108" s="106">
        <v>45847</v>
      </c>
      <c r="H108" s="97" t="str">
        <f t="shared" si="11"/>
        <v>水</v>
      </c>
      <c r="I108" s="107" t="str">
        <f>IF(OR(H108="土",H108="日",COUNTIF(祝日!A:A,'2_学校予定の入力'!G108)&gt;0),"○","")</f>
        <v/>
      </c>
      <c r="J108" s="111" t="str">
        <f t="shared" si="12"/>
        <v/>
      </c>
      <c r="K108" s="108" t="str">
        <f ca="1">IFERROR(CONCATENATE(VLOOKUP(S108,一覧!D:E,2,0)," ",VLOOKUP(S108,一覧!D:P,13,0)),"")</f>
        <v/>
      </c>
      <c r="L108" s="104" t="str">
        <f t="shared" si="13"/>
        <v/>
      </c>
      <c r="M108" s="109" t="str">
        <f t="shared" si="14"/>
        <v/>
      </c>
      <c r="N108" s="98"/>
      <c r="O108" s="110">
        <f t="shared" si="15"/>
        <v>1</v>
      </c>
      <c r="P108" s="103">
        <f>IF(O108="","",IF(SUM(O$9:O108)&gt;'1_使用順の確定'!$D$12,"",SUM(O$9:O108)))</f>
        <v>59</v>
      </c>
      <c r="Q108" s="103" t="str">
        <f t="shared" si="16"/>
        <v/>
      </c>
      <c r="R108" s="103" t="str">
        <f t="shared" si="17"/>
        <v/>
      </c>
      <c r="S108" s="103" t="str">
        <f t="shared" si="18"/>
        <v/>
      </c>
      <c r="T108" s="105" t="str">
        <f t="shared" si="19"/>
        <v/>
      </c>
    </row>
    <row r="109" spans="2:20" x14ac:dyDescent="0.25">
      <c r="B109" s="93"/>
      <c r="C109" s="113" t="str">
        <f t="shared" si="21"/>
        <v/>
      </c>
      <c r="D109" s="162"/>
      <c r="E109" s="162"/>
      <c r="F109" s="98"/>
      <c r="G109" s="106">
        <v>45848</v>
      </c>
      <c r="H109" s="97" t="str">
        <f t="shared" si="11"/>
        <v>木</v>
      </c>
      <c r="I109" s="107" t="str">
        <f>IF(OR(H109="土",H109="日",COUNTIF(祝日!A:A,'2_学校予定の入力'!G109)&gt;0),"○","")</f>
        <v/>
      </c>
      <c r="J109" s="111" t="str">
        <f t="shared" si="12"/>
        <v/>
      </c>
      <c r="K109" s="108" t="str">
        <f ca="1">IFERROR(CONCATENATE(VLOOKUP(S109,一覧!D:E,2,0)," ",VLOOKUP(S109,一覧!D:P,13,0)),"")</f>
        <v/>
      </c>
      <c r="L109" s="104" t="str">
        <f t="shared" si="13"/>
        <v/>
      </c>
      <c r="M109" s="109" t="str">
        <f t="shared" si="14"/>
        <v/>
      </c>
      <c r="N109" s="98"/>
      <c r="O109" s="110">
        <f t="shared" si="15"/>
        <v>1</v>
      </c>
      <c r="P109" s="103">
        <f>IF(O109="","",IF(SUM(O$9:O109)&gt;'1_使用順の確定'!$D$12,"",SUM(O$9:O109)))</f>
        <v>60</v>
      </c>
      <c r="Q109" s="103" t="str">
        <f t="shared" si="16"/>
        <v/>
      </c>
      <c r="R109" s="103" t="str">
        <f t="shared" si="17"/>
        <v/>
      </c>
      <c r="S109" s="103" t="str">
        <f t="shared" si="18"/>
        <v/>
      </c>
      <c r="T109" s="105" t="str">
        <f t="shared" si="19"/>
        <v/>
      </c>
    </row>
    <row r="110" spans="2:20" x14ac:dyDescent="0.25">
      <c r="B110" s="93"/>
      <c r="C110" s="113" t="str">
        <f t="shared" si="21"/>
        <v/>
      </c>
      <c r="D110" s="162"/>
      <c r="E110" s="162"/>
      <c r="F110" s="98"/>
      <c r="G110" s="106">
        <v>45849</v>
      </c>
      <c r="H110" s="97" t="str">
        <f t="shared" si="11"/>
        <v>金</v>
      </c>
      <c r="I110" s="107" t="str">
        <f>IF(OR(H110="土",H110="日",COUNTIF(祝日!A:A,'2_学校予定の入力'!G110)&gt;0),"○","")</f>
        <v/>
      </c>
      <c r="J110" s="111" t="str">
        <f t="shared" si="12"/>
        <v/>
      </c>
      <c r="K110" s="108" t="str">
        <f ca="1">IFERROR(CONCATENATE(VLOOKUP(S110,一覧!D:E,2,0)," ",VLOOKUP(S110,一覧!D:P,13,0)),"")</f>
        <v/>
      </c>
      <c r="L110" s="104" t="str">
        <f t="shared" si="13"/>
        <v/>
      </c>
      <c r="M110" s="109" t="str">
        <f t="shared" si="14"/>
        <v/>
      </c>
      <c r="N110" s="98"/>
      <c r="O110" s="110">
        <f t="shared" si="15"/>
        <v>1</v>
      </c>
      <c r="P110" s="103">
        <f>IF(O110="","",IF(SUM(O$9:O110)&gt;'1_使用順の確定'!$D$12,"",SUM(O$9:O110)))</f>
        <v>61</v>
      </c>
      <c r="Q110" s="103" t="str">
        <f t="shared" si="16"/>
        <v/>
      </c>
      <c r="R110" s="103" t="str">
        <f t="shared" si="17"/>
        <v/>
      </c>
      <c r="S110" s="103" t="str">
        <f t="shared" si="18"/>
        <v/>
      </c>
      <c r="T110" s="105" t="str">
        <f t="shared" si="19"/>
        <v/>
      </c>
    </row>
    <row r="111" spans="2:20" x14ac:dyDescent="0.25">
      <c r="B111" s="93"/>
      <c r="C111" s="113" t="str">
        <f t="shared" si="21"/>
        <v/>
      </c>
      <c r="D111" s="162"/>
      <c r="E111" s="162"/>
      <c r="F111" s="98"/>
      <c r="G111" s="106">
        <v>45850</v>
      </c>
      <c r="H111" s="97" t="str">
        <f t="shared" si="11"/>
        <v>土</v>
      </c>
      <c r="I111" s="107" t="str">
        <f>IF(OR(H111="土",H111="日",COUNTIF(祝日!A:A,'2_学校予定の入力'!G111)&gt;0),"○","")</f>
        <v>○</v>
      </c>
      <c r="J111" s="111" t="str">
        <f t="shared" si="12"/>
        <v/>
      </c>
      <c r="K111" s="108" t="str">
        <f ca="1">IFERROR(CONCATENATE(VLOOKUP(S111,一覧!D:E,2,0)," ",VLOOKUP(S111,一覧!D:P,13,0)),"")</f>
        <v/>
      </c>
      <c r="L111" s="104" t="str">
        <f t="shared" si="13"/>
        <v/>
      </c>
      <c r="M111" s="109" t="str">
        <f t="shared" si="14"/>
        <v/>
      </c>
      <c r="N111" s="98"/>
      <c r="O111" s="110" t="str">
        <f t="shared" si="15"/>
        <v/>
      </c>
      <c r="P111" s="103" t="str">
        <f>IF(O111="","",IF(SUM(O$9:O111)&gt;'1_使用順の確定'!$D$12,"",SUM(O$9:O111)))</f>
        <v/>
      </c>
      <c r="Q111" s="103" t="str">
        <f t="shared" si="16"/>
        <v/>
      </c>
      <c r="R111" s="103" t="str">
        <f t="shared" si="17"/>
        <v/>
      </c>
      <c r="S111" s="103" t="str">
        <f t="shared" si="18"/>
        <v/>
      </c>
      <c r="T111" s="105" t="str">
        <f t="shared" si="19"/>
        <v/>
      </c>
    </row>
    <row r="112" spans="2:20" x14ac:dyDescent="0.25">
      <c r="B112" s="93"/>
      <c r="C112" s="113" t="str">
        <f t="shared" si="21"/>
        <v/>
      </c>
      <c r="D112" s="162"/>
      <c r="E112" s="162"/>
      <c r="F112" s="98"/>
      <c r="G112" s="106">
        <v>45851</v>
      </c>
      <c r="H112" s="97" t="str">
        <f t="shared" si="11"/>
        <v>日</v>
      </c>
      <c r="I112" s="107" t="str">
        <f>IF(OR(H112="土",H112="日",COUNTIF(祝日!A:A,'2_学校予定の入力'!G112)&gt;0),"○","")</f>
        <v>○</v>
      </c>
      <c r="J112" s="111" t="str">
        <f t="shared" si="12"/>
        <v/>
      </c>
      <c r="K112" s="108" t="str">
        <f ca="1">IFERROR(CONCATENATE(VLOOKUP(S112,一覧!D:E,2,0)," ",VLOOKUP(S112,一覧!D:P,13,0)),"")</f>
        <v/>
      </c>
      <c r="L112" s="104" t="str">
        <f t="shared" si="13"/>
        <v/>
      </c>
      <c r="M112" s="109" t="str">
        <f t="shared" si="14"/>
        <v/>
      </c>
      <c r="N112" s="98"/>
      <c r="O112" s="110" t="str">
        <f t="shared" si="15"/>
        <v/>
      </c>
      <c r="P112" s="103" t="str">
        <f>IF(O112="","",IF(SUM(O$9:O112)&gt;'1_使用順の確定'!$D$12,"",SUM(O$9:O112)))</f>
        <v/>
      </c>
      <c r="Q112" s="103" t="str">
        <f t="shared" si="16"/>
        <v/>
      </c>
      <c r="R112" s="103" t="str">
        <f t="shared" si="17"/>
        <v/>
      </c>
      <c r="S112" s="103" t="str">
        <f t="shared" si="18"/>
        <v/>
      </c>
      <c r="T112" s="105" t="str">
        <f t="shared" si="19"/>
        <v/>
      </c>
    </row>
    <row r="113" spans="2:20" x14ac:dyDescent="0.25">
      <c r="B113" s="93"/>
      <c r="C113" s="113" t="str">
        <f t="shared" si="21"/>
        <v/>
      </c>
      <c r="D113" s="162"/>
      <c r="E113" s="162"/>
      <c r="F113" s="98"/>
      <c r="G113" s="106">
        <v>45852</v>
      </c>
      <c r="H113" s="97" t="str">
        <f t="shared" si="11"/>
        <v>月</v>
      </c>
      <c r="I113" s="107" t="str">
        <f>IF(OR(H113="土",H113="日",COUNTIF(祝日!A:A,'2_学校予定の入力'!G113)&gt;0),"○","")</f>
        <v/>
      </c>
      <c r="J113" s="111" t="str">
        <f t="shared" si="12"/>
        <v/>
      </c>
      <c r="K113" s="108" t="str">
        <f ca="1">IFERROR(CONCATENATE(VLOOKUP(S113,一覧!D:E,2,0)," ",VLOOKUP(S113,一覧!D:P,13,0)),"")</f>
        <v/>
      </c>
      <c r="L113" s="104" t="str">
        <f t="shared" si="13"/>
        <v/>
      </c>
      <c r="M113" s="109" t="str">
        <f t="shared" si="14"/>
        <v/>
      </c>
      <c r="N113" s="98"/>
      <c r="O113" s="110">
        <f t="shared" si="15"/>
        <v>1</v>
      </c>
      <c r="P113" s="103">
        <f>IF(O113="","",IF(SUM(O$9:O113)&gt;'1_使用順の確定'!$D$12,"",SUM(O$9:O113)))</f>
        <v>62</v>
      </c>
      <c r="Q113" s="103" t="str">
        <f t="shared" si="16"/>
        <v/>
      </c>
      <c r="R113" s="103" t="str">
        <f t="shared" si="17"/>
        <v/>
      </c>
      <c r="S113" s="103" t="str">
        <f t="shared" si="18"/>
        <v/>
      </c>
      <c r="T113" s="105" t="str">
        <f t="shared" si="19"/>
        <v/>
      </c>
    </row>
    <row r="114" spans="2:20" x14ac:dyDescent="0.25">
      <c r="B114" s="93"/>
      <c r="C114" s="113" t="str">
        <f t="shared" si="21"/>
        <v/>
      </c>
      <c r="D114" s="162"/>
      <c r="E114" s="162"/>
      <c r="F114" s="98"/>
      <c r="G114" s="106">
        <v>45853</v>
      </c>
      <c r="H114" s="97" t="str">
        <f t="shared" si="11"/>
        <v>火</v>
      </c>
      <c r="I114" s="107" t="str">
        <f>IF(OR(H114="土",H114="日",COUNTIF(祝日!A:A,'2_学校予定の入力'!G114)&gt;0),"○","")</f>
        <v/>
      </c>
      <c r="J114" s="111" t="str">
        <f t="shared" si="12"/>
        <v/>
      </c>
      <c r="K114" s="108" t="str">
        <f ca="1">IFERROR(CONCATENATE(VLOOKUP(S114,一覧!D:E,2,0)," ",VLOOKUP(S114,一覧!D:P,13,0)),"")</f>
        <v/>
      </c>
      <c r="L114" s="104" t="str">
        <f t="shared" si="13"/>
        <v/>
      </c>
      <c r="M114" s="109" t="str">
        <f t="shared" si="14"/>
        <v/>
      </c>
      <c r="N114" s="98"/>
      <c r="O114" s="110">
        <f t="shared" si="15"/>
        <v>1</v>
      </c>
      <c r="P114" s="103">
        <f>IF(O114="","",IF(SUM(O$9:O114)&gt;'1_使用順の確定'!$D$12,"",SUM(O$9:O114)))</f>
        <v>63</v>
      </c>
      <c r="Q114" s="103" t="str">
        <f t="shared" si="16"/>
        <v/>
      </c>
      <c r="R114" s="103" t="str">
        <f t="shared" si="17"/>
        <v/>
      </c>
      <c r="S114" s="103" t="str">
        <f t="shared" si="18"/>
        <v/>
      </c>
      <c r="T114" s="105" t="str">
        <f t="shared" si="19"/>
        <v/>
      </c>
    </row>
    <row r="115" spans="2:20" x14ac:dyDescent="0.25">
      <c r="B115" s="93"/>
      <c r="C115" s="113" t="str">
        <f t="shared" si="21"/>
        <v/>
      </c>
      <c r="D115" s="162"/>
      <c r="E115" s="162"/>
      <c r="F115" s="98"/>
      <c r="G115" s="106">
        <v>45854</v>
      </c>
      <c r="H115" s="97" t="str">
        <f t="shared" si="11"/>
        <v>水</v>
      </c>
      <c r="I115" s="107" t="str">
        <f>IF(OR(H115="土",H115="日",COUNTIF(祝日!A:A,'2_学校予定の入力'!G115)&gt;0),"○","")</f>
        <v/>
      </c>
      <c r="J115" s="111" t="str">
        <f t="shared" si="12"/>
        <v/>
      </c>
      <c r="K115" s="108" t="str">
        <f ca="1">IFERROR(CONCATENATE(VLOOKUP(S115,一覧!D:E,2,0)," ",VLOOKUP(S115,一覧!D:P,13,0)),"")</f>
        <v/>
      </c>
      <c r="L115" s="104" t="str">
        <f t="shared" si="13"/>
        <v/>
      </c>
      <c r="M115" s="109" t="str">
        <f t="shared" si="14"/>
        <v/>
      </c>
      <c r="N115" s="98"/>
      <c r="O115" s="110">
        <f t="shared" si="15"/>
        <v>1</v>
      </c>
      <c r="P115" s="103">
        <f>IF(O115="","",IF(SUM(O$9:O115)&gt;'1_使用順の確定'!$D$12,"",SUM(O$9:O115)))</f>
        <v>64</v>
      </c>
      <c r="Q115" s="103" t="str">
        <f t="shared" si="16"/>
        <v/>
      </c>
      <c r="R115" s="103" t="str">
        <f t="shared" si="17"/>
        <v/>
      </c>
      <c r="S115" s="103" t="str">
        <f t="shared" si="18"/>
        <v/>
      </c>
      <c r="T115" s="105" t="str">
        <f t="shared" si="19"/>
        <v/>
      </c>
    </row>
    <row r="116" spans="2:20" x14ac:dyDescent="0.25">
      <c r="B116" s="93"/>
      <c r="C116" s="113" t="str">
        <f t="shared" si="21"/>
        <v/>
      </c>
      <c r="D116" s="162"/>
      <c r="E116" s="162"/>
      <c r="F116" s="98"/>
      <c r="G116" s="106">
        <v>45855</v>
      </c>
      <c r="H116" s="97" t="str">
        <f t="shared" si="11"/>
        <v>木</v>
      </c>
      <c r="I116" s="107" t="str">
        <f>IF(OR(H116="土",H116="日",COUNTIF(祝日!A:A,'2_学校予定の入力'!G116)&gt;0),"○","")</f>
        <v/>
      </c>
      <c r="J116" s="111" t="str">
        <f t="shared" si="12"/>
        <v/>
      </c>
      <c r="K116" s="108" t="str">
        <f ca="1">IFERROR(CONCATENATE(VLOOKUP(S116,一覧!D:E,2,0)," ",VLOOKUP(S116,一覧!D:P,13,0)),"")</f>
        <v/>
      </c>
      <c r="L116" s="104" t="str">
        <f t="shared" si="13"/>
        <v/>
      </c>
      <c r="M116" s="109" t="str">
        <f t="shared" si="14"/>
        <v/>
      </c>
      <c r="N116" s="98"/>
      <c r="O116" s="110">
        <f t="shared" si="15"/>
        <v>1</v>
      </c>
      <c r="P116" s="103">
        <f>IF(O116="","",IF(SUM(O$9:O116)&gt;'1_使用順の確定'!$D$12,"",SUM(O$9:O116)))</f>
        <v>65</v>
      </c>
      <c r="Q116" s="103" t="str">
        <f t="shared" si="16"/>
        <v/>
      </c>
      <c r="R116" s="103" t="str">
        <f t="shared" si="17"/>
        <v/>
      </c>
      <c r="S116" s="103" t="str">
        <f t="shared" si="18"/>
        <v/>
      </c>
      <c r="T116" s="105" t="str">
        <f t="shared" si="19"/>
        <v/>
      </c>
    </row>
    <row r="117" spans="2:20" x14ac:dyDescent="0.25">
      <c r="B117" s="93"/>
      <c r="C117" s="113" t="str">
        <f t="shared" si="21"/>
        <v/>
      </c>
      <c r="D117" s="162"/>
      <c r="E117" s="162"/>
      <c r="F117" s="98"/>
      <c r="G117" s="106">
        <v>45856</v>
      </c>
      <c r="H117" s="97" t="str">
        <f t="shared" si="11"/>
        <v>金</v>
      </c>
      <c r="I117" s="107" t="str">
        <f>IF(OR(H117="土",H117="日",COUNTIF(祝日!A:A,'2_学校予定の入力'!G117)&gt;0),"○","")</f>
        <v/>
      </c>
      <c r="J117" s="111" t="str">
        <f t="shared" si="12"/>
        <v/>
      </c>
      <c r="K117" s="108" t="str">
        <f ca="1">IFERROR(CONCATENATE(VLOOKUP(S117,一覧!D:E,2,0)," ",VLOOKUP(S117,一覧!D:P,13,0)),"")</f>
        <v/>
      </c>
      <c r="L117" s="104" t="str">
        <f t="shared" si="13"/>
        <v/>
      </c>
      <c r="M117" s="109" t="str">
        <f t="shared" si="14"/>
        <v/>
      </c>
      <c r="N117" s="98"/>
      <c r="O117" s="110">
        <f t="shared" si="15"/>
        <v>1</v>
      </c>
      <c r="P117" s="103">
        <f>IF(O117="","",IF(SUM(O$9:O117)&gt;'1_使用順の確定'!$D$12,"",SUM(O$9:O117)))</f>
        <v>66</v>
      </c>
      <c r="Q117" s="103" t="str">
        <f t="shared" si="16"/>
        <v/>
      </c>
      <c r="R117" s="103" t="str">
        <f t="shared" si="17"/>
        <v/>
      </c>
      <c r="S117" s="103" t="str">
        <f t="shared" si="18"/>
        <v/>
      </c>
      <c r="T117" s="105" t="str">
        <f t="shared" si="19"/>
        <v/>
      </c>
    </row>
    <row r="118" spans="2:20" x14ac:dyDescent="0.25">
      <c r="B118" s="93"/>
      <c r="C118" s="113" t="str">
        <f t="shared" si="21"/>
        <v/>
      </c>
      <c r="D118" s="162"/>
      <c r="E118" s="162"/>
      <c r="F118" s="98"/>
      <c r="G118" s="106">
        <v>45857</v>
      </c>
      <c r="H118" s="97" t="str">
        <f t="shared" si="11"/>
        <v>土</v>
      </c>
      <c r="I118" s="107" t="str">
        <f>IF(OR(H118="土",H118="日",COUNTIF(祝日!A:A,'2_学校予定の入力'!G118)&gt;0),"○","")</f>
        <v>○</v>
      </c>
      <c r="J118" s="111" t="str">
        <f t="shared" si="12"/>
        <v/>
      </c>
      <c r="K118" s="108" t="str">
        <f ca="1">IFERROR(CONCATENATE(VLOOKUP(S118,一覧!D:E,2,0)," ",VLOOKUP(S118,一覧!D:P,13,0)),"")</f>
        <v/>
      </c>
      <c r="L118" s="104" t="str">
        <f t="shared" si="13"/>
        <v/>
      </c>
      <c r="M118" s="109" t="str">
        <f t="shared" si="14"/>
        <v/>
      </c>
      <c r="N118" s="98"/>
      <c r="O118" s="110" t="str">
        <f t="shared" si="15"/>
        <v/>
      </c>
      <c r="P118" s="103" t="str">
        <f>IF(O118="","",IF(SUM(O$9:O118)&gt;'1_使用順の確定'!$D$12,"",SUM(O$9:O118)))</f>
        <v/>
      </c>
      <c r="Q118" s="103" t="str">
        <f t="shared" si="16"/>
        <v/>
      </c>
      <c r="R118" s="103" t="str">
        <f t="shared" si="17"/>
        <v/>
      </c>
      <c r="S118" s="103" t="str">
        <f t="shared" si="18"/>
        <v/>
      </c>
      <c r="T118" s="105" t="str">
        <f t="shared" si="19"/>
        <v/>
      </c>
    </row>
    <row r="119" spans="2:20" x14ac:dyDescent="0.25">
      <c r="B119" s="93"/>
      <c r="C119" s="113" t="str">
        <f t="shared" si="21"/>
        <v/>
      </c>
      <c r="D119" s="162"/>
      <c r="E119" s="162"/>
      <c r="F119" s="98"/>
      <c r="G119" s="106">
        <v>45858</v>
      </c>
      <c r="H119" s="97" t="str">
        <f t="shared" si="11"/>
        <v>日</v>
      </c>
      <c r="I119" s="107" t="str">
        <f>IF(OR(H119="土",H119="日",COUNTIF(祝日!A:A,'2_学校予定の入力'!G119)&gt;0),"○","")</f>
        <v>○</v>
      </c>
      <c r="J119" s="111" t="str">
        <f t="shared" si="12"/>
        <v/>
      </c>
      <c r="K119" s="108" t="str">
        <f ca="1">IFERROR(CONCATENATE(VLOOKUP(S119,一覧!D:E,2,0)," ",VLOOKUP(S119,一覧!D:P,13,0)),"")</f>
        <v/>
      </c>
      <c r="L119" s="104" t="str">
        <f t="shared" si="13"/>
        <v/>
      </c>
      <c r="M119" s="109" t="str">
        <f t="shared" si="14"/>
        <v/>
      </c>
      <c r="N119" s="98"/>
      <c r="O119" s="110" t="str">
        <f t="shared" si="15"/>
        <v/>
      </c>
      <c r="P119" s="103" t="str">
        <f>IF(O119="","",IF(SUM(O$9:O119)&gt;'1_使用順の確定'!$D$12,"",SUM(O$9:O119)))</f>
        <v/>
      </c>
      <c r="Q119" s="103" t="str">
        <f t="shared" si="16"/>
        <v/>
      </c>
      <c r="R119" s="103" t="str">
        <f t="shared" si="17"/>
        <v/>
      </c>
      <c r="S119" s="103" t="str">
        <f t="shared" si="18"/>
        <v/>
      </c>
      <c r="T119" s="105" t="str">
        <f t="shared" si="19"/>
        <v/>
      </c>
    </row>
    <row r="120" spans="2:20" x14ac:dyDescent="0.25">
      <c r="B120" s="93"/>
      <c r="C120" s="113" t="str">
        <f t="shared" si="21"/>
        <v/>
      </c>
      <c r="D120" s="162"/>
      <c r="E120" s="162"/>
      <c r="F120" s="98"/>
      <c r="G120" s="106">
        <v>45859</v>
      </c>
      <c r="H120" s="97" t="str">
        <f t="shared" si="11"/>
        <v>月</v>
      </c>
      <c r="I120" s="107" t="str">
        <f>IF(OR(H120="土",H120="日",COUNTIF(祝日!A:A,'2_学校予定の入力'!G120)&gt;0),"○","")</f>
        <v>○</v>
      </c>
      <c r="J120" s="111" t="str">
        <f t="shared" si="12"/>
        <v/>
      </c>
      <c r="K120" s="108" t="str">
        <f ca="1">IFERROR(CONCATENATE(VLOOKUP(S120,一覧!D:E,2,0)," ",VLOOKUP(S120,一覧!D:P,13,0)),"")</f>
        <v/>
      </c>
      <c r="L120" s="104" t="str">
        <f t="shared" si="13"/>
        <v/>
      </c>
      <c r="M120" s="109" t="str">
        <f t="shared" si="14"/>
        <v/>
      </c>
      <c r="N120" s="98"/>
      <c r="O120" s="110" t="str">
        <f t="shared" si="15"/>
        <v/>
      </c>
      <c r="P120" s="103" t="str">
        <f>IF(O120="","",IF(SUM(O$9:O120)&gt;'1_使用順の確定'!$D$12,"",SUM(O$9:O120)))</f>
        <v/>
      </c>
      <c r="Q120" s="103" t="str">
        <f t="shared" si="16"/>
        <v/>
      </c>
      <c r="R120" s="103" t="str">
        <f t="shared" si="17"/>
        <v/>
      </c>
      <c r="S120" s="103" t="str">
        <f t="shared" si="18"/>
        <v/>
      </c>
      <c r="T120" s="105" t="str">
        <f t="shared" si="19"/>
        <v/>
      </c>
    </row>
    <row r="121" spans="2:20" x14ac:dyDescent="0.25">
      <c r="B121" s="93"/>
      <c r="C121" s="113" t="str">
        <f t="shared" si="21"/>
        <v/>
      </c>
      <c r="D121" s="162"/>
      <c r="E121" s="162"/>
      <c r="F121" s="98"/>
      <c r="G121" s="106">
        <v>45860</v>
      </c>
      <c r="H121" s="97" t="str">
        <f t="shared" si="11"/>
        <v>火</v>
      </c>
      <c r="I121" s="107" t="str">
        <f>IF(OR(H121="土",H121="日",COUNTIF(祝日!A:A,'2_学校予定の入力'!G121)&gt;0),"○","")</f>
        <v/>
      </c>
      <c r="J121" s="111" t="str">
        <f t="shared" si="12"/>
        <v/>
      </c>
      <c r="K121" s="108" t="str">
        <f ca="1">IFERROR(CONCATENATE(VLOOKUP(S121,一覧!D:E,2,0)," ",VLOOKUP(S121,一覧!D:P,13,0)),"")</f>
        <v/>
      </c>
      <c r="L121" s="104" t="str">
        <f t="shared" si="13"/>
        <v/>
      </c>
      <c r="M121" s="109" t="str">
        <f t="shared" si="14"/>
        <v/>
      </c>
      <c r="N121" s="98"/>
      <c r="O121" s="110">
        <f t="shared" si="15"/>
        <v>1</v>
      </c>
      <c r="P121" s="103">
        <f>IF(O121="","",IF(SUM(O$9:O121)&gt;'1_使用順の確定'!$D$12,"",SUM(O$9:O121)))</f>
        <v>67</v>
      </c>
      <c r="Q121" s="103" t="str">
        <f t="shared" si="16"/>
        <v/>
      </c>
      <c r="R121" s="103" t="str">
        <f t="shared" si="17"/>
        <v/>
      </c>
      <c r="S121" s="103" t="str">
        <f t="shared" si="18"/>
        <v/>
      </c>
      <c r="T121" s="105" t="str">
        <f t="shared" si="19"/>
        <v/>
      </c>
    </row>
    <row r="122" spans="2:20" x14ac:dyDescent="0.25">
      <c r="B122" s="93"/>
      <c r="C122" s="113" t="str">
        <f t="shared" si="21"/>
        <v/>
      </c>
      <c r="D122" s="162"/>
      <c r="E122" s="162"/>
      <c r="F122" s="98"/>
      <c r="G122" s="106">
        <v>45861</v>
      </c>
      <c r="H122" s="97" t="str">
        <f t="shared" si="11"/>
        <v>水</v>
      </c>
      <c r="I122" s="107" t="str">
        <f>IF(OR(H122="土",H122="日",COUNTIF(祝日!A:A,'2_学校予定の入力'!G122)&gt;0),"○","")</f>
        <v/>
      </c>
      <c r="J122" s="111" t="str">
        <f t="shared" si="12"/>
        <v/>
      </c>
      <c r="K122" s="108" t="str">
        <f ca="1">IFERROR(CONCATENATE(VLOOKUP(S122,一覧!D:E,2,0)," ",VLOOKUP(S122,一覧!D:P,13,0)),"")</f>
        <v/>
      </c>
      <c r="L122" s="104" t="str">
        <f t="shared" si="13"/>
        <v>〇</v>
      </c>
      <c r="M122" s="109" t="str">
        <f t="shared" si="14"/>
        <v/>
      </c>
      <c r="N122" s="98"/>
      <c r="O122" s="110" t="str">
        <f t="shared" si="15"/>
        <v/>
      </c>
      <c r="P122" s="103" t="str">
        <f>IF(O122="","",IF(SUM(O$9:O122)&gt;'1_使用順の確定'!$D$12,"",SUM(O$9:O122)))</f>
        <v/>
      </c>
      <c r="Q122" s="103" t="str">
        <f t="shared" si="16"/>
        <v/>
      </c>
      <c r="R122" s="103" t="str">
        <f t="shared" si="17"/>
        <v/>
      </c>
      <c r="S122" s="103" t="str">
        <f t="shared" si="18"/>
        <v/>
      </c>
      <c r="T122" s="105" t="str">
        <f t="shared" si="19"/>
        <v/>
      </c>
    </row>
    <row r="123" spans="2:20" x14ac:dyDescent="0.25">
      <c r="B123" s="93"/>
      <c r="C123" s="113" t="str">
        <f t="shared" si="21"/>
        <v/>
      </c>
      <c r="D123" s="162"/>
      <c r="E123" s="162"/>
      <c r="F123" s="98"/>
      <c r="G123" s="106">
        <v>45862</v>
      </c>
      <c r="H123" s="97" t="str">
        <f t="shared" si="11"/>
        <v>木</v>
      </c>
      <c r="I123" s="107" t="str">
        <f>IF(OR(H123="土",H123="日",COUNTIF(祝日!A:A,'2_学校予定の入力'!G123)&gt;0),"○","")</f>
        <v/>
      </c>
      <c r="J123" s="111" t="str">
        <f t="shared" si="12"/>
        <v/>
      </c>
      <c r="K123" s="108" t="str">
        <f ca="1">IFERROR(CONCATENATE(VLOOKUP(S123,一覧!D:E,2,0)," ",VLOOKUP(S123,一覧!D:P,13,0)),"")</f>
        <v/>
      </c>
      <c r="L123" s="104" t="str">
        <f t="shared" si="13"/>
        <v>〇</v>
      </c>
      <c r="M123" s="109" t="str">
        <f t="shared" si="14"/>
        <v/>
      </c>
      <c r="N123" s="98"/>
      <c r="O123" s="110" t="str">
        <f t="shared" si="15"/>
        <v/>
      </c>
      <c r="P123" s="103" t="str">
        <f>IF(O123="","",IF(SUM(O$9:O123)&gt;'1_使用順の確定'!$D$12,"",SUM(O$9:O123)))</f>
        <v/>
      </c>
      <c r="Q123" s="103" t="str">
        <f t="shared" si="16"/>
        <v/>
      </c>
      <c r="R123" s="103" t="str">
        <f t="shared" si="17"/>
        <v/>
      </c>
      <c r="S123" s="103" t="str">
        <f t="shared" si="18"/>
        <v/>
      </c>
      <c r="T123" s="105" t="str">
        <f t="shared" si="19"/>
        <v/>
      </c>
    </row>
    <row r="124" spans="2:20" x14ac:dyDescent="0.25">
      <c r="B124" s="93"/>
      <c r="C124" s="113" t="str">
        <f t="shared" si="21"/>
        <v/>
      </c>
      <c r="D124" s="162"/>
      <c r="E124" s="162"/>
      <c r="F124" s="98"/>
      <c r="G124" s="106">
        <v>45863</v>
      </c>
      <c r="H124" s="97" t="str">
        <f t="shared" si="11"/>
        <v>金</v>
      </c>
      <c r="I124" s="107" t="str">
        <f>IF(OR(H124="土",H124="日",COUNTIF(祝日!A:A,'2_学校予定の入力'!G124)&gt;0),"○","")</f>
        <v/>
      </c>
      <c r="J124" s="111" t="str">
        <f t="shared" si="12"/>
        <v/>
      </c>
      <c r="K124" s="108" t="str">
        <f ca="1">IFERROR(CONCATENATE(VLOOKUP(S124,一覧!D:E,2,0)," ",VLOOKUP(S124,一覧!D:P,13,0)),"")</f>
        <v/>
      </c>
      <c r="L124" s="104" t="str">
        <f t="shared" si="13"/>
        <v>〇</v>
      </c>
      <c r="M124" s="109" t="str">
        <f t="shared" si="14"/>
        <v/>
      </c>
      <c r="N124" s="98"/>
      <c r="O124" s="110" t="str">
        <f t="shared" si="15"/>
        <v/>
      </c>
      <c r="P124" s="103" t="str">
        <f>IF(O124="","",IF(SUM(O$9:O124)&gt;'1_使用順の確定'!$D$12,"",SUM(O$9:O124)))</f>
        <v/>
      </c>
      <c r="Q124" s="103" t="str">
        <f t="shared" si="16"/>
        <v/>
      </c>
      <c r="R124" s="103" t="str">
        <f t="shared" si="17"/>
        <v/>
      </c>
      <c r="S124" s="103" t="str">
        <f t="shared" si="18"/>
        <v/>
      </c>
      <c r="T124" s="105" t="str">
        <f t="shared" si="19"/>
        <v/>
      </c>
    </row>
    <row r="125" spans="2:20" x14ac:dyDescent="0.25">
      <c r="B125" s="93"/>
      <c r="C125" s="113" t="str">
        <f t="shared" si="21"/>
        <v/>
      </c>
      <c r="D125" s="162"/>
      <c r="E125" s="162"/>
      <c r="F125" s="98"/>
      <c r="G125" s="106">
        <v>45864</v>
      </c>
      <c r="H125" s="97" t="str">
        <f t="shared" si="11"/>
        <v>土</v>
      </c>
      <c r="I125" s="107" t="str">
        <f>IF(OR(H125="土",H125="日",COUNTIF(祝日!A:A,'2_学校予定の入力'!G125)&gt;0),"○","")</f>
        <v>○</v>
      </c>
      <c r="J125" s="111" t="str">
        <f t="shared" si="12"/>
        <v/>
      </c>
      <c r="K125" s="108" t="str">
        <f ca="1">IFERROR(CONCATENATE(VLOOKUP(S125,一覧!D:E,2,0)," ",VLOOKUP(S125,一覧!D:P,13,0)),"")</f>
        <v/>
      </c>
      <c r="L125" s="104" t="str">
        <f t="shared" si="13"/>
        <v>〇</v>
      </c>
      <c r="M125" s="109" t="str">
        <f t="shared" si="14"/>
        <v/>
      </c>
      <c r="N125" s="98"/>
      <c r="O125" s="110" t="str">
        <f t="shared" si="15"/>
        <v/>
      </c>
      <c r="P125" s="103" t="str">
        <f>IF(O125="","",IF(SUM(O$9:O125)&gt;'1_使用順の確定'!$D$12,"",SUM(O$9:O125)))</f>
        <v/>
      </c>
      <c r="Q125" s="103" t="str">
        <f t="shared" si="16"/>
        <v/>
      </c>
      <c r="R125" s="103" t="str">
        <f t="shared" si="17"/>
        <v/>
      </c>
      <c r="S125" s="103" t="str">
        <f t="shared" si="18"/>
        <v/>
      </c>
      <c r="T125" s="105" t="str">
        <f t="shared" si="19"/>
        <v/>
      </c>
    </row>
    <row r="126" spans="2:20" x14ac:dyDescent="0.25">
      <c r="B126" s="93"/>
      <c r="C126" s="113" t="str">
        <f t="shared" si="21"/>
        <v/>
      </c>
      <c r="D126" s="162"/>
      <c r="E126" s="162"/>
      <c r="F126" s="98"/>
      <c r="G126" s="106">
        <v>45865</v>
      </c>
      <c r="H126" s="97" t="str">
        <f t="shared" si="11"/>
        <v>日</v>
      </c>
      <c r="I126" s="107" t="str">
        <f>IF(OR(H126="土",H126="日",COUNTIF(祝日!A:A,'2_学校予定の入力'!G126)&gt;0),"○","")</f>
        <v>○</v>
      </c>
      <c r="J126" s="111" t="str">
        <f t="shared" si="12"/>
        <v/>
      </c>
      <c r="K126" s="108" t="str">
        <f ca="1">IFERROR(CONCATENATE(VLOOKUP(S126,一覧!D:E,2,0)," ",VLOOKUP(S126,一覧!D:P,13,0)),"")</f>
        <v/>
      </c>
      <c r="L126" s="104" t="str">
        <f t="shared" si="13"/>
        <v>〇</v>
      </c>
      <c r="M126" s="109" t="str">
        <f t="shared" si="14"/>
        <v/>
      </c>
      <c r="N126" s="98"/>
      <c r="O126" s="110" t="str">
        <f t="shared" si="15"/>
        <v/>
      </c>
      <c r="P126" s="103" t="str">
        <f>IF(O126="","",IF(SUM(O$9:O126)&gt;'1_使用順の確定'!$D$12,"",SUM(O$9:O126)))</f>
        <v/>
      </c>
      <c r="Q126" s="103" t="str">
        <f t="shared" si="16"/>
        <v/>
      </c>
      <c r="R126" s="103" t="str">
        <f t="shared" si="17"/>
        <v/>
      </c>
      <c r="S126" s="103" t="str">
        <f t="shared" si="18"/>
        <v/>
      </c>
      <c r="T126" s="105" t="str">
        <f t="shared" si="19"/>
        <v/>
      </c>
    </row>
    <row r="127" spans="2:20" x14ac:dyDescent="0.25">
      <c r="F127" s="98"/>
      <c r="G127" s="106">
        <v>45866</v>
      </c>
      <c r="H127" s="97" t="str">
        <f t="shared" si="11"/>
        <v>月</v>
      </c>
      <c r="I127" s="107" t="str">
        <f>IF(OR(H127="土",H127="日",COUNTIF(祝日!A:A,'2_学校予定の入力'!G127)&gt;0),"○","")</f>
        <v/>
      </c>
      <c r="J127" s="111" t="str">
        <f t="shared" si="12"/>
        <v/>
      </c>
      <c r="K127" s="108" t="str">
        <f ca="1">IFERROR(CONCATENATE(VLOOKUP(S127,一覧!D:E,2,0)," ",VLOOKUP(S127,一覧!D:P,13,0)),"")</f>
        <v/>
      </c>
      <c r="L127" s="104" t="str">
        <f t="shared" si="13"/>
        <v>〇</v>
      </c>
      <c r="M127" s="109" t="str">
        <f t="shared" si="14"/>
        <v/>
      </c>
      <c r="N127" s="98"/>
      <c r="O127" s="110" t="str">
        <f t="shared" si="15"/>
        <v/>
      </c>
      <c r="P127" s="103" t="str">
        <f>IF(O127="","",IF(SUM(O$9:O127)&gt;'1_使用順の確定'!$D$12,"",SUM(O$9:O127)))</f>
        <v/>
      </c>
      <c r="Q127" s="103" t="str">
        <f t="shared" si="16"/>
        <v/>
      </c>
      <c r="R127" s="103" t="str">
        <f t="shared" si="17"/>
        <v/>
      </c>
      <c r="S127" s="103" t="str">
        <f t="shared" si="18"/>
        <v/>
      </c>
      <c r="T127" s="105" t="str">
        <f t="shared" si="19"/>
        <v/>
      </c>
    </row>
    <row r="128" spans="2:20" x14ac:dyDescent="0.25">
      <c r="F128" s="98"/>
      <c r="G128" s="106">
        <v>45867</v>
      </c>
      <c r="H128" s="97" t="str">
        <f t="shared" si="11"/>
        <v>火</v>
      </c>
      <c r="I128" s="107" t="str">
        <f>IF(OR(H128="土",H128="日",COUNTIF(祝日!A:A,'2_学校予定の入力'!G128)&gt;0),"○","")</f>
        <v/>
      </c>
      <c r="J128" s="111" t="str">
        <f t="shared" si="12"/>
        <v/>
      </c>
      <c r="K128" s="108" t="str">
        <f ca="1">IFERROR(CONCATENATE(VLOOKUP(S128,一覧!D:E,2,0)," ",VLOOKUP(S128,一覧!D:P,13,0)),"")</f>
        <v/>
      </c>
      <c r="L128" s="104" t="str">
        <f t="shared" si="13"/>
        <v>〇</v>
      </c>
      <c r="M128" s="109" t="str">
        <f t="shared" si="14"/>
        <v/>
      </c>
      <c r="N128" s="98"/>
      <c r="O128" s="110" t="str">
        <f t="shared" si="15"/>
        <v/>
      </c>
      <c r="P128" s="103" t="str">
        <f>IF(O128="","",IF(SUM(O$9:O128)&gt;'1_使用順の確定'!$D$12,"",SUM(O$9:O128)))</f>
        <v/>
      </c>
      <c r="Q128" s="103" t="str">
        <f t="shared" si="16"/>
        <v/>
      </c>
      <c r="R128" s="103" t="str">
        <f t="shared" si="17"/>
        <v/>
      </c>
      <c r="S128" s="103" t="str">
        <f t="shared" si="18"/>
        <v/>
      </c>
      <c r="T128" s="105" t="str">
        <f t="shared" si="19"/>
        <v/>
      </c>
    </row>
    <row r="129" spans="2:20" x14ac:dyDescent="0.25">
      <c r="F129" s="98"/>
      <c r="G129" s="106">
        <v>45868</v>
      </c>
      <c r="H129" s="97" t="str">
        <f t="shared" si="11"/>
        <v>水</v>
      </c>
      <c r="I129" s="107" t="str">
        <f>IF(OR(H129="土",H129="日",COUNTIF(祝日!A:A,'2_学校予定の入力'!G129)&gt;0),"○","")</f>
        <v/>
      </c>
      <c r="J129" s="111" t="str">
        <f t="shared" si="12"/>
        <v/>
      </c>
      <c r="K129" s="108" t="str">
        <f ca="1">IFERROR(CONCATENATE(VLOOKUP(S129,一覧!D:E,2,0)," ",VLOOKUP(S129,一覧!D:P,13,0)),"")</f>
        <v/>
      </c>
      <c r="L129" s="104" t="str">
        <f t="shared" si="13"/>
        <v>〇</v>
      </c>
      <c r="M129" s="109" t="str">
        <f t="shared" si="14"/>
        <v/>
      </c>
      <c r="N129" s="98"/>
      <c r="O129" s="110" t="str">
        <f t="shared" si="15"/>
        <v/>
      </c>
      <c r="P129" s="103" t="str">
        <f>IF(O129="","",IF(SUM(O$9:O129)&gt;'1_使用順の確定'!$D$12,"",SUM(O$9:O129)))</f>
        <v/>
      </c>
      <c r="Q129" s="103" t="str">
        <f t="shared" si="16"/>
        <v/>
      </c>
      <c r="R129" s="103" t="str">
        <f t="shared" si="17"/>
        <v/>
      </c>
      <c r="S129" s="103" t="str">
        <f t="shared" si="18"/>
        <v/>
      </c>
      <c r="T129" s="105" t="str">
        <f t="shared" si="19"/>
        <v/>
      </c>
    </row>
    <row r="130" spans="2:20" x14ac:dyDescent="0.25">
      <c r="F130" s="98"/>
      <c r="G130" s="106">
        <v>45869</v>
      </c>
      <c r="H130" s="97" t="str">
        <f t="shared" si="11"/>
        <v>木</v>
      </c>
      <c r="I130" s="107" t="str">
        <f>IF(OR(H130="土",H130="日",COUNTIF(祝日!A:A,'2_学校予定の入力'!G130)&gt;0),"○","")</f>
        <v/>
      </c>
      <c r="J130" s="111" t="str">
        <f t="shared" si="12"/>
        <v/>
      </c>
      <c r="K130" s="108" t="str">
        <f ca="1">IFERROR(CONCATENATE(VLOOKUP(S130,一覧!D:E,2,0)," ",VLOOKUP(S130,一覧!D:P,13,0)),"")</f>
        <v/>
      </c>
      <c r="L130" s="104" t="str">
        <f t="shared" si="13"/>
        <v>〇</v>
      </c>
      <c r="M130" s="109" t="str">
        <f t="shared" si="14"/>
        <v/>
      </c>
      <c r="N130" s="98"/>
      <c r="O130" s="110" t="str">
        <f t="shared" si="15"/>
        <v/>
      </c>
      <c r="P130" s="103" t="str">
        <f>IF(O130="","",IF(SUM(O$9:O130)&gt;'1_使用順の確定'!$D$12,"",SUM(O$9:O130)))</f>
        <v/>
      </c>
      <c r="Q130" s="103" t="str">
        <f t="shared" si="16"/>
        <v/>
      </c>
      <c r="R130" s="103" t="str">
        <f t="shared" si="17"/>
        <v/>
      </c>
      <c r="S130" s="103" t="str">
        <f t="shared" si="18"/>
        <v/>
      </c>
      <c r="T130" s="105" t="str">
        <f t="shared" si="19"/>
        <v/>
      </c>
    </row>
    <row r="131" spans="2:20" x14ac:dyDescent="0.25">
      <c r="F131" s="98"/>
      <c r="G131" s="106">
        <v>45870</v>
      </c>
      <c r="H131" s="97" t="str">
        <f t="shared" si="11"/>
        <v>金</v>
      </c>
      <c r="I131" s="107" t="str">
        <f>IF(OR(H131="土",H131="日",COUNTIF(祝日!A:A,'2_学校予定の入力'!G131)&gt;0),"○","")</f>
        <v/>
      </c>
      <c r="J131" s="111" t="str">
        <f t="shared" si="12"/>
        <v/>
      </c>
      <c r="K131" s="108" t="str">
        <f ca="1">IFERROR(CONCATENATE(VLOOKUP(S131,一覧!D:E,2,0)," ",VLOOKUP(S131,一覧!D:P,13,0)),"")</f>
        <v/>
      </c>
      <c r="L131" s="104" t="str">
        <f t="shared" si="13"/>
        <v>〇</v>
      </c>
      <c r="M131" s="109" t="str">
        <f t="shared" si="14"/>
        <v/>
      </c>
      <c r="N131" s="98"/>
      <c r="O131" s="110" t="str">
        <f t="shared" si="15"/>
        <v/>
      </c>
      <c r="P131" s="103" t="str">
        <f>IF(O131="","",IF(SUM(O$9:O131)&gt;'1_使用順の確定'!$D$12,"",SUM(O$9:O131)))</f>
        <v/>
      </c>
      <c r="Q131" s="103" t="str">
        <f t="shared" si="16"/>
        <v/>
      </c>
      <c r="R131" s="103" t="str">
        <f t="shared" si="17"/>
        <v/>
      </c>
      <c r="S131" s="103" t="str">
        <f t="shared" si="18"/>
        <v/>
      </c>
      <c r="T131" s="105" t="str">
        <f t="shared" si="19"/>
        <v/>
      </c>
    </row>
    <row r="132" spans="2:20" x14ac:dyDescent="0.25">
      <c r="B132" s="146"/>
      <c r="C132" s="146"/>
      <c r="D132" s="98"/>
      <c r="F132" s="98"/>
      <c r="G132" s="106">
        <v>45871</v>
      </c>
      <c r="H132" s="97" t="str">
        <f t="shared" si="11"/>
        <v>土</v>
      </c>
      <c r="I132" s="107" t="str">
        <f>IF(OR(H132="土",H132="日",COUNTIF(祝日!A:A,'2_学校予定の入力'!G132)&gt;0),"○","")</f>
        <v>○</v>
      </c>
      <c r="J132" s="111" t="str">
        <f t="shared" si="12"/>
        <v/>
      </c>
      <c r="K132" s="108" t="str">
        <f ca="1">IFERROR(CONCATENATE(VLOOKUP(S132,一覧!D:E,2,0)," ",VLOOKUP(S132,一覧!D:P,13,0)),"")</f>
        <v/>
      </c>
      <c r="L132" s="104" t="str">
        <f t="shared" si="13"/>
        <v>〇</v>
      </c>
      <c r="M132" s="109" t="str">
        <f t="shared" si="14"/>
        <v/>
      </c>
      <c r="N132" s="98"/>
      <c r="O132" s="110" t="str">
        <f t="shared" si="15"/>
        <v/>
      </c>
      <c r="P132" s="103" t="str">
        <f>IF(O132="","",IF(SUM(O$9:O132)&gt;'1_使用順の確定'!$D$12,"",SUM(O$9:O132)))</f>
        <v/>
      </c>
      <c r="Q132" s="103" t="str">
        <f t="shared" si="16"/>
        <v/>
      </c>
      <c r="R132" s="103" t="str">
        <f t="shared" si="17"/>
        <v/>
      </c>
      <c r="S132" s="103" t="str">
        <f t="shared" si="18"/>
        <v/>
      </c>
      <c r="T132" s="105" t="str">
        <f t="shared" si="19"/>
        <v/>
      </c>
    </row>
    <row r="133" spans="2:20" x14ac:dyDescent="0.25">
      <c r="B133" s="146"/>
      <c r="C133" s="146"/>
      <c r="D133" s="98"/>
      <c r="F133" s="98"/>
      <c r="G133" s="106">
        <v>45872</v>
      </c>
      <c r="H133" s="97" t="str">
        <f t="shared" si="11"/>
        <v>日</v>
      </c>
      <c r="I133" s="107" t="str">
        <f>IF(OR(H133="土",H133="日",COUNTIF(祝日!A:A,'2_学校予定の入力'!G133)&gt;0),"○","")</f>
        <v>○</v>
      </c>
      <c r="J133" s="111" t="str">
        <f t="shared" si="12"/>
        <v/>
      </c>
      <c r="K133" s="108" t="str">
        <f ca="1">IFERROR(CONCATENATE(VLOOKUP(S133,一覧!D:E,2,0)," ",VLOOKUP(S133,一覧!D:P,13,0)),"")</f>
        <v/>
      </c>
      <c r="L133" s="104" t="str">
        <f t="shared" si="13"/>
        <v>〇</v>
      </c>
      <c r="M133" s="109" t="str">
        <f t="shared" si="14"/>
        <v/>
      </c>
      <c r="N133" s="98"/>
      <c r="O133" s="110" t="str">
        <f t="shared" si="15"/>
        <v/>
      </c>
      <c r="P133" s="103" t="str">
        <f>IF(O133="","",IF(SUM(O$9:O133)&gt;'1_使用順の確定'!$D$12,"",SUM(O$9:O133)))</f>
        <v/>
      </c>
      <c r="Q133" s="103" t="str">
        <f t="shared" si="16"/>
        <v/>
      </c>
      <c r="R133" s="103" t="str">
        <f t="shared" si="17"/>
        <v/>
      </c>
      <c r="S133" s="103" t="str">
        <f t="shared" si="18"/>
        <v/>
      </c>
      <c r="T133" s="105" t="str">
        <f t="shared" si="19"/>
        <v/>
      </c>
    </row>
    <row r="134" spans="2:20" x14ac:dyDescent="0.25">
      <c r="B134" s="146"/>
      <c r="C134" s="146"/>
      <c r="D134" s="98"/>
      <c r="F134" s="98"/>
      <c r="G134" s="106">
        <v>45873</v>
      </c>
      <c r="H134" s="97" t="str">
        <f t="shared" si="11"/>
        <v>月</v>
      </c>
      <c r="I134" s="107" t="str">
        <f>IF(OR(H134="土",H134="日",COUNTIF(祝日!A:A,'2_学校予定の入力'!G134)&gt;0),"○","")</f>
        <v/>
      </c>
      <c r="J134" s="111" t="str">
        <f t="shared" si="12"/>
        <v/>
      </c>
      <c r="K134" s="108" t="str">
        <f ca="1">IFERROR(CONCATENATE(VLOOKUP(S134,一覧!D:E,2,0)," ",VLOOKUP(S134,一覧!D:P,13,0)),"")</f>
        <v/>
      </c>
      <c r="L134" s="104" t="str">
        <f t="shared" si="13"/>
        <v>〇</v>
      </c>
      <c r="M134" s="109" t="str">
        <f t="shared" si="14"/>
        <v/>
      </c>
      <c r="N134" s="98"/>
      <c r="O134" s="110" t="str">
        <f t="shared" si="15"/>
        <v/>
      </c>
      <c r="P134" s="103" t="str">
        <f>IF(O134="","",IF(SUM(O$9:O134)&gt;'1_使用順の確定'!$D$12,"",SUM(O$9:O134)))</f>
        <v/>
      </c>
      <c r="Q134" s="103" t="str">
        <f t="shared" si="16"/>
        <v/>
      </c>
      <c r="R134" s="103" t="str">
        <f t="shared" si="17"/>
        <v/>
      </c>
      <c r="S134" s="103" t="str">
        <f t="shared" si="18"/>
        <v/>
      </c>
      <c r="T134" s="105" t="str">
        <f t="shared" si="19"/>
        <v/>
      </c>
    </row>
    <row r="135" spans="2:20" x14ac:dyDescent="0.25">
      <c r="B135" s="146"/>
      <c r="C135" s="146"/>
      <c r="D135" s="98"/>
      <c r="F135" s="98"/>
      <c r="G135" s="106">
        <v>45874</v>
      </c>
      <c r="H135" s="97" t="str">
        <f t="shared" si="11"/>
        <v>火</v>
      </c>
      <c r="I135" s="107" t="str">
        <f>IF(OR(H135="土",H135="日",COUNTIF(祝日!A:A,'2_学校予定の入力'!G135)&gt;0),"○","")</f>
        <v/>
      </c>
      <c r="J135" s="111" t="str">
        <f t="shared" si="12"/>
        <v/>
      </c>
      <c r="K135" s="108" t="str">
        <f ca="1">IFERROR(CONCATENATE(VLOOKUP(S135,一覧!D:E,2,0)," ",VLOOKUP(S135,一覧!D:P,13,0)),"")</f>
        <v/>
      </c>
      <c r="L135" s="104" t="str">
        <f t="shared" si="13"/>
        <v>〇</v>
      </c>
      <c r="M135" s="109" t="str">
        <f t="shared" si="14"/>
        <v/>
      </c>
      <c r="N135" s="98"/>
      <c r="O135" s="110" t="str">
        <f t="shared" si="15"/>
        <v/>
      </c>
      <c r="P135" s="103" t="str">
        <f>IF(O135="","",IF(SUM(O$9:O135)&gt;'1_使用順の確定'!$D$12,"",SUM(O$9:O135)))</f>
        <v/>
      </c>
      <c r="Q135" s="103" t="str">
        <f t="shared" si="16"/>
        <v/>
      </c>
      <c r="R135" s="103" t="str">
        <f t="shared" si="17"/>
        <v/>
      </c>
      <c r="S135" s="103" t="str">
        <f t="shared" si="18"/>
        <v/>
      </c>
      <c r="T135" s="105" t="str">
        <f t="shared" si="19"/>
        <v/>
      </c>
    </row>
    <row r="136" spans="2:20" x14ac:dyDescent="0.25">
      <c r="B136" s="146"/>
      <c r="C136" s="146"/>
      <c r="D136" s="98"/>
      <c r="F136" s="98"/>
      <c r="G136" s="106">
        <v>45875</v>
      </c>
      <c r="H136" s="97" t="str">
        <f t="shared" si="11"/>
        <v>水</v>
      </c>
      <c r="I136" s="107" t="str">
        <f>IF(OR(H136="土",H136="日",COUNTIF(祝日!A:A,'2_学校予定の入力'!G136)&gt;0),"○","")</f>
        <v/>
      </c>
      <c r="J136" s="111" t="str">
        <f t="shared" si="12"/>
        <v/>
      </c>
      <c r="K136" s="108" t="str">
        <f ca="1">IFERROR(CONCATENATE(VLOOKUP(S136,一覧!D:E,2,0)," ",VLOOKUP(S136,一覧!D:P,13,0)),"")</f>
        <v/>
      </c>
      <c r="L136" s="104" t="str">
        <f t="shared" si="13"/>
        <v>〇</v>
      </c>
      <c r="M136" s="109" t="str">
        <f t="shared" si="14"/>
        <v/>
      </c>
      <c r="N136" s="98"/>
      <c r="O136" s="110" t="str">
        <f t="shared" si="15"/>
        <v/>
      </c>
      <c r="P136" s="103" t="str">
        <f>IF(O136="","",IF(SUM(O$9:O136)&gt;'1_使用順の確定'!$D$12,"",SUM(O$9:O136)))</f>
        <v/>
      </c>
      <c r="Q136" s="103" t="str">
        <f t="shared" si="16"/>
        <v/>
      </c>
      <c r="R136" s="103" t="str">
        <f t="shared" si="17"/>
        <v/>
      </c>
      <c r="S136" s="103" t="str">
        <f t="shared" si="18"/>
        <v/>
      </c>
      <c r="T136" s="105" t="str">
        <f t="shared" si="19"/>
        <v/>
      </c>
    </row>
    <row r="137" spans="2:20" x14ac:dyDescent="0.25">
      <c r="B137" s="146"/>
      <c r="C137" s="146"/>
      <c r="D137" s="98"/>
      <c r="F137" s="98"/>
      <c r="G137" s="106">
        <v>45876</v>
      </c>
      <c r="H137" s="97" t="str">
        <f t="shared" ref="H137:H200" si="22">TEXT(G137,"aaa")</f>
        <v>木</v>
      </c>
      <c r="I137" s="107" t="str">
        <f>IF(OR(H137="土",H137="日",COUNTIF(祝日!A:A,'2_学校予定の入力'!G137)&gt;0),"○","")</f>
        <v/>
      </c>
      <c r="J137" s="111" t="str">
        <f t="shared" ref="J137:J200" si="23">IFERROR(VLOOKUP(Q137,$B$28:$C$32,2,0),"")</f>
        <v/>
      </c>
      <c r="K137" s="108" t="str">
        <f ca="1">IFERROR(CONCATENATE(VLOOKUP(S137,一覧!D:E,2,0)," ",VLOOKUP(S137,一覧!D:P,13,0)),"")</f>
        <v/>
      </c>
      <c r="L137" s="104" t="str">
        <f t="shared" ref="L137:L200" si="24">IF(OR(AND($C$12&lt;=G137,G137&lt;=$D$12),AND($C$13&lt;=G137,G137&lt;=$D$13),AND($C$14&lt;=G137,G137&lt;=$D$14)),"〇","")</f>
        <v>〇</v>
      </c>
      <c r="M137" s="109" t="str">
        <f t="shared" ref="M137:M200" si="25">IFERROR(VLOOKUP(G137,$B$37:$E$126,3,0),"")</f>
        <v/>
      </c>
      <c r="N137" s="98"/>
      <c r="O137" s="110" t="str">
        <f t="shared" ref="O137:O200" si="26">IF(G137&lt;$B$8,"",IF(CONCATENATE(I137,L137,M137,T137)="",1,""))</f>
        <v/>
      </c>
      <c r="P137" s="103" t="str">
        <f>IF(O137="","",IF(SUM(O$9:O137)&gt;'1_使用順の確定'!$D$12,"",SUM(O$9:O137)))</f>
        <v/>
      </c>
      <c r="Q137" s="103" t="str">
        <f t="shared" ref="Q137:Q200" si="27">IFERROR(IF(MOD(P137,$Q$8)=0,$Q$8,MOD(P137,$Q$8)),"")</f>
        <v/>
      </c>
      <c r="R137" s="103" t="str">
        <f t="shared" ref="R137:R200" si="28">IFERROR(ROUNDUP(P137/$Q$8,0),"")</f>
        <v/>
      </c>
      <c r="S137" s="103" t="str">
        <f t="shared" ref="S137:S200" si="29">IF(J137&gt;0,CONCATENATE(J137,R137),"")</f>
        <v/>
      </c>
      <c r="T137" s="105" t="str">
        <f t="shared" ref="T137:T200" si="30">IFERROR(IF(VLOOKUP(H137,$B$17:$C$21,2,0)="×","×",""),"")</f>
        <v/>
      </c>
    </row>
    <row r="138" spans="2:20" x14ac:dyDescent="0.25">
      <c r="F138" s="98"/>
      <c r="G138" s="106">
        <v>45877</v>
      </c>
      <c r="H138" s="97" t="str">
        <f t="shared" si="22"/>
        <v>金</v>
      </c>
      <c r="I138" s="107" t="str">
        <f>IF(OR(H138="土",H138="日",COUNTIF(祝日!A:A,'2_学校予定の入力'!G138)&gt;0),"○","")</f>
        <v/>
      </c>
      <c r="J138" s="111" t="str">
        <f t="shared" si="23"/>
        <v/>
      </c>
      <c r="K138" s="108" t="str">
        <f ca="1">IFERROR(CONCATENATE(VLOOKUP(S138,一覧!D:E,2,0)," ",VLOOKUP(S138,一覧!D:P,13,0)),"")</f>
        <v/>
      </c>
      <c r="L138" s="104" t="str">
        <f t="shared" si="24"/>
        <v>〇</v>
      </c>
      <c r="M138" s="109" t="str">
        <f t="shared" si="25"/>
        <v/>
      </c>
      <c r="N138" s="98"/>
      <c r="O138" s="110" t="str">
        <f t="shared" si="26"/>
        <v/>
      </c>
      <c r="P138" s="103" t="str">
        <f>IF(O138="","",IF(SUM(O$9:O138)&gt;'1_使用順の確定'!$D$12,"",SUM(O$9:O138)))</f>
        <v/>
      </c>
      <c r="Q138" s="103" t="str">
        <f t="shared" si="27"/>
        <v/>
      </c>
      <c r="R138" s="103" t="str">
        <f t="shared" si="28"/>
        <v/>
      </c>
      <c r="S138" s="103" t="str">
        <f t="shared" si="29"/>
        <v/>
      </c>
      <c r="T138" s="105" t="str">
        <f t="shared" si="30"/>
        <v/>
      </c>
    </row>
    <row r="139" spans="2:20" x14ac:dyDescent="0.25">
      <c r="F139" s="98"/>
      <c r="G139" s="106">
        <v>45878</v>
      </c>
      <c r="H139" s="97" t="str">
        <f t="shared" si="22"/>
        <v>土</v>
      </c>
      <c r="I139" s="107" t="str">
        <f>IF(OR(H139="土",H139="日",COUNTIF(祝日!A:A,'2_学校予定の入力'!G139)&gt;0),"○","")</f>
        <v>○</v>
      </c>
      <c r="J139" s="111" t="str">
        <f t="shared" si="23"/>
        <v/>
      </c>
      <c r="K139" s="108" t="str">
        <f ca="1">IFERROR(CONCATENATE(VLOOKUP(S139,一覧!D:E,2,0)," ",VLOOKUP(S139,一覧!D:P,13,0)),"")</f>
        <v/>
      </c>
      <c r="L139" s="104" t="str">
        <f t="shared" si="24"/>
        <v>〇</v>
      </c>
      <c r="M139" s="109" t="str">
        <f t="shared" si="25"/>
        <v/>
      </c>
      <c r="N139" s="98"/>
      <c r="O139" s="110" t="str">
        <f t="shared" si="26"/>
        <v/>
      </c>
      <c r="P139" s="103" t="str">
        <f>IF(O139="","",IF(SUM(O$9:O139)&gt;'1_使用順の確定'!$D$12,"",SUM(O$9:O139)))</f>
        <v/>
      </c>
      <c r="Q139" s="103" t="str">
        <f t="shared" si="27"/>
        <v/>
      </c>
      <c r="R139" s="103" t="str">
        <f t="shared" si="28"/>
        <v/>
      </c>
      <c r="S139" s="103" t="str">
        <f t="shared" si="29"/>
        <v/>
      </c>
      <c r="T139" s="105" t="str">
        <f t="shared" si="30"/>
        <v/>
      </c>
    </row>
    <row r="140" spans="2:20" x14ac:dyDescent="0.25">
      <c r="F140" s="98"/>
      <c r="G140" s="106">
        <v>45879</v>
      </c>
      <c r="H140" s="97" t="str">
        <f t="shared" si="22"/>
        <v>日</v>
      </c>
      <c r="I140" s="107" t="str">
        <f>IF(OR(H140="土",H140="日",COUNTIF(祝日!A:A,'2_学校予定の入力'!G140)&gt;0),"○","")</f>
        <v>○</v>
      </c>
      <c r="J140" s="111" t="str">
        <f t="shared" si="23"/>
        <v/>
      </c>
      <c r="K140" s="108" t="str">
        <f ca="1">IFERROR(CONCATENATE(VLOOKUP(S140,一覧!D:E,2,0)," ",VLOOKUP(S140,一覧!D:P,13,0)),"")</f>
        <v/>
      </c>
      <c r="L140" s="104" t="str">
        <f t="shared" si="24"/>
        <v>〇</v>
      </c>
      <c r="M140" s="109" t="str">
        <f t="shared" si="25"/>
        <v/>
      </c>
      <c r="N140" s="98"/>
      <c r="O140" s="110" t="str">
        <f t="shared" si="26"/>
        <v/>
      </c>
      <c r="P140" s="103" t="str">
        <f>IF(O140="","",IF(SUM(O$9:O140)&gt;'1_使用順の確定'!$D$12,"",SUM(O$9:O140)))</f>
        <v/>
      </c>
      <c r="Q140" s="103" t="str">
        <f t="shared" si="27"/>
        <v/>
      </c>
      <c r="R140" s="103" t="str">
        <f t="shared" si="28"/>
        <v/>
      </c>
      <c r="S140" s="103" t="str">
        <f t="shared" si="29"/>
        <v/>
      </c>
      <c r="T140" s="105" t="str">
        <f t="shared" si="30"/>
        <v/>
      </c>
    </row>
    <row r="141" spans="2:20" x14ac:dyDescent="0.25">
      <c r="F141" s="98"/>
      <c r="G141" s="106">
        <v>45880</v>
      </c>
      <c r="H141" s="97" t="str">
        <f t="shared" si="22"/>
        <v>月</v>
      </c>
      <c r="I141" s="107" t="str">
        <f>IF(OR(H141="土",H141="日",COUNTIF(祝日!A:A,'2_学校予定の入力'!G141)&gt;0),"○","")</f>
        <v>○</v>
      </c>
      <c r="J141" s="111" t="str">
        <f t="shared" si="23"/>
        <v/>
      </c>
      <c r="K141" s="108" t="str">
        <f ca="1">IFERROR(CONCATENATE(VLOOKUP(S141,一覧!D:E,2,0)," ",VLOOKUP(S141,一覧!D:P,13,0)),"")</f>
        <v/>
      </c>
      <c r="L141" s="104" t="str">
        <f t="shared" si="24"/>
        <v>〇</v>
      </c>
      <c r="M141" s="109" t="str">
        <f t="shared" si="25"/>
        <v/>
      </c>
      <c r="N141" s="98"/>
      <c r="O141" s="110" t="str">
        <f t="shared" si="26"/>
        <v/>
      </c>
      <c r="P141" s="103" t="str">
        <f>IF(O141="","",IF(SUM(O$9:O141)&gt;'1_使用順の確定'!$D$12,"",SUM(O$9:O141)))</f>
        <v/>
      </c>
      <c r="Q141" s="103" t="str">
        <f t="shared" si="27"/>
        <v/>
      </c>
      <c r="R141" s="103" t="str">
        <f t="shared" si="28"/>
        <v/>
      </c>
      <c r="S141" s="103" t="str">
        <f t="shared" si="29"/>
        <v/>
      </c>
      <c r="T141" s="105" t="str">
        <f t="shared" si="30"/>
        <v/>
      </c>
    </row>
    <row r="142" spans="2:20" x14ac:dyDescent="0.25">
      <c r="F142" s="98"/>
      <c r="G142" s="106">
        <v>45881</v>
      </c>
      <c r="H142" s="97" t="str">
        <f t="shared" si="22"/>
        <v>火</v>
      </c>
      <c r="I142" s="107" t="str">
        <f>IF(OR(H142="土",H142="日",COUNTIF(祝日!A:A,'2_学校予定の入力'!G142)&gt;0),"○","")</f>
        <v/>
      </c>
      <c r="J142" s="111" t="str">
        <f t="shared" si="23"/>
        <v/>
      </c>
      <c r="K142" s="108" t="str">
        <f ca="1">IFERROR(CONCATENATE(VLOOKUP(S142,一覧!D:E,2,0)," ",VLOOKUP(S142,一覧!D:P,13,0)),"")</f>
        <v/>
      </c>
      <c r="L142" s="104" t="str">
        <f t="shared" si="24"/>
        <v>〇</v>
      </c>
      <c r="M142" s="109" t="str">
        <f t="shared" si="25"/>
        <v/>
      </c>
      <c r="N142" s="98"/>
      <c r="O142" s="110" t="str">
        <f t="shared" si="26"/>
        <v/>
      </c>
      <c r="P142" s="103" t="str">
        <f>IF(O142="","",IF(SUM(O$9:O142)&gt;'1_使用順の確定'!$D$12,"",SUM(O$9:O142)))</f>
        <v/>
      </c>
      <c r="Q142" s="103" t="str">
        <f t="shared" si="27"/>
        <v/>
      </c>
      <c r="R142" s="103" t="str">
        <f t="shared" si="28"/>
        <v/>
      </c>
      <c r="S142" s="103" t="str">
        <f t="shared" si="29"/>
        <v/>
      </c>
      <c r="T142" s="105" t="str">
        <f t="shared" si="30"/>
        <v/>
      </c>
    </row>
    <row r="143" spans="2:20" x14ac:dyDescent="0.25">
      <c r="F143" s="98"/>
      <c r="G143" s="106">
        <v>45882</v>
      </c>
      <c r="H143" s="97" t="str">
        <f t="shared" si="22"/>
        <v>水</v>
      </c>
      <c r="I143" s="107" t="str">
        <f>IF(OR(H143="土",H143="日",COUNTIF(祝日!A:A,'2_学校予定の入力'!G143)&gt;0),"○","")</f>
        <v/>
      </c>
      <c r="J143" s="111" t="str">
        <f t="shared" si="23"/>
        <v/>
      </c>
      <c r="K143" s="108" t="str">
        <f ca="1">IFERROR(CONCATENATE(VLOOKUP(S143,一覧!D:E,2,0)," ",VLOOKUP(S143,一覧!D:P,13,0)),"")</f>
        <v/>
      </c>
      <c r="L143" s="104" t="str">
        <f t="shared" si="24"/>
        <v>〇</v>
      </c>
      <c r="M143" s="109" t="str">
        <f t="shared" si="25"/>
        <v/>
      </c>
      <c r="N143" s="98"/>
      <c r="O143" s="110" t="str">
        <f t="shared" si="26"/>
        <v/>
      </c>
      <c r="P143" s="103" t="str">
        <f>IF(O143="","",IF(SUM(O$9:O143)&gt;'1_使用順の確定'!$D$12,"",SUM(O$9:O143)))</f>
        <v/>
      </c>
      <c r="Q143" s="103" t="str">
        <f t="shared" si="27"/>
        <v/>
      </c>
      <c r="R143" s="103" t="str">
        <f t="shared" si="28"/>
        <v/>
      </c>
      <c r="S143" s="103" t="str">
        <f t="shared" si="29"/>
        <v/>
      </c>
      <c r="T143" s="105" t="str">
        <f t="shared" si="30"/>
        <v/>
      </c>
    </row>
    <row r="144" spans="2:20" x14ac:dyDescent="0.25">
      <c r="F144" s="98"/>
      <c r="G144" s="106">
        <v>45883</v>
      </c>
      <c r="H144" s="97" t="str">
        <f t="shared" si="22"/>
        <v>木</v>
      </c>
      <c r="I144" s="107" t="str">
        <f>IF(OR(H144="土",H144="日",COUNTIF(祝日!A:A,'2_学校予定の入力'!G144)&gt;0),"○","")</f>
        <v/>
      </c>
      <c r="J144" s="111" t="str">
        <f t="shared" si="23"/>
        <v/>
      </c>
      <c r="K144" s="108" t="str">
        <f ca="1">IFERROR(CONCATENATE(VLOOKUP(S144,一覧!D:E,2,0)," ",VLOOKUP(S144,一覧!D:P,13,0)),"")</f>
        <v/>
      </c>
      <c r="L144" s="104" t="str">
        <f t="shared" si="24"/>
        <v>〇</v>
      </c>
      <c r="M144" s="109" t="str">
        <f t="shared" si="25"/>
        <v/>
      </c>
      <c r="N144" s="98"/>
      <c r="O144" s="110" t="str">
        <f t="shared" si="26"/>
        <v/>
      </c>
      <c r="P144" s="103" t="str">
        <f>IF(O144="","",IF(SUM(O$9:O144)&gt;'1_使用順の確定'!$D$12,"",SUM(O$9:O144)))</f>
        <v/>
      </c>
      <c r="Q144" s="103" t="str">
        <f t="shared" si="27"/>
        <v/>
      </c>
      <c r="R144" s="103" t="str">
        <f t="shared" si="28"/>
        <v/>
      </c>
      <c r="S144" s="103" t="str">
        <f t="shared" si="29"/>
        <v/>
      </c>
      <c r="T144" s="105" t="str">
        <f t="shared" si="30"/>
        <v/>
      </c>
    </row>
    <row r="145" spans="6:20" x14ac:dyDescent="0.25">
      <c r="F145" s="98"/>
      <c r="G145" s="106">
        <v>45884</v>
      </c>
      <c r="H145" s="97" t="str">
        <f t="shared" si="22"/>
        <v>金</v>
      </c>
      <c r="I145" s="107" t="str">
        <f>IF(OR(H145="土",H145="日",COUNTIF(祝日!A:A,'2_学校予定の入力'!G145)&gt;0),"○","")</f>
        <v/>
      </c>
      <c r="J145" s="111" t="str">
        <f t="shared" si="23"/>
        <v/>
      </c>
      <c r="K145" s="108" t="str">
        <f ca="1">IFERROR(CONCATENATE(VLOOKUP(S145,一覧!D:E,2,0)," ",VLOOKUP(S145,一覧!D:P,13,0)),"")</f>
        <v/>
      </c>
      <c r="L145" s="104" t="str">
        <f t="shared" si="24"/>
        <v>〇</v>
      </c>
      <c r="M145" s="109" t="str">
        <f t="shared" si="25"/>
        <v/>
      </c>
      <c r="N145" s="98"/>
      <c r="O145" s="110" t="str">
        <f t="shared" si="26"/>
        <v/>
      </c>
      <c r="P145" s="103" t="str">
        <f>IF(O145="","",IF(SUM(O$9:O145)&gt;'1_使用順の確定'!$D$12,"",SUM(O$9:O145)))</f>
        <v/>
      </c>
      <c r="Q145" s="103" t="str">
        <f t="shared" si="27"/>
        <v/>
      </c>
      <c r="R145" s="103" t="str">
        <f t="shared" si="28"/>
        <v/>
      </c>
      <c r="S145" s="103" t="str">
        <f t="shared" si="29"/>
        <v/>
      </c>
      <c r="T145" s="105" t="str">
        <f t="shared" si="30"/>
        <v/>
      </c>
    </row>
    <row r="146" spans="6:20" x14ac:dyDescent="0.25">
      <c r="F146" s="98"/>
      <c r="G146" s="106">
        <v>45885</v>
      </c>
      <c r="H146" s="97" t="str">
        <f t="shared" si="22"/>
        <v>土</v>
      </c>
      <c r="I146" s="107" t="str">
        <f>IF(OR(H146="土",H146="日",COUNTIF(祝日!A:A,'2_学校予定の入力'!G146)&gt;0),"○","")</f>
        <v>○</v>
      </c>
      <c r="J146" s="111" t="str">
        <f t="shared" si="23"/>
        <v/>
      </c>
      <c r="K146" s="108" t="str">
        <f ca="1">IFERROR(CONCATENATE(VLOOKUP(S146,一覧!D:E,2,0)," ",VLOOKUP(S146,一覧!D:P,13,0)),"")</f>
        <v/>
      </c>
      <c r="L146" s="104" t="str">
        <f t="shared" si="24"/>
        <v>〇</v>
      </c>
      <c r="M146" s="109" t="str">
        <f t="shared" si="25"/>
        <v/>
      </c>
      <c r="N146" s="98"/>
      <c r="O146" s="110" t="str">
        <f t="shared" si="26"/>
        <v/>
      </c>
      <c r="P146" s="103" t="str">
        <f>IF(O146="","",IF(SUM(O$9:O146)&gt;'1_使用順の確定'!$D$12,"",SUM(O$9:O146)))</f>
        <v/>
      </c>
      <c r="Q146" s="103" t="str">
        <f t="shared" si="27"/>
        <v/>
      </c>
      <c r="R146" s="103" t="str">
        <f t="shared" si="28"/>
        <v/>
      </c>
      <c r="S146" s="103" t="str">
        <f t="shared" si="29"/>
        <v/>
      </c>
      <c r="T146" s="105" t="str">
        <f t="shared" si="30"/>
        <v/>
      </c>
    </row>
    <row r="147" spans="6:20" x14ac:dyDescent="0.25">
      <c r="F147" s="98"/>
      <c r="G147" s="106">
        <v>45886</v>
      </c>
      <c r="H147" s="97" t="str">
        <f t="shared" si="22"/>
        <v>日</v>
      </c>
      <c r="I147" s="107" t="str">
        <f>IF(OR(H147="土",H147="日",COUNTIF(祝日!A:A,'2_学校予定の入力'!G147)&gt;0),"○","")</f>
        <v>○</v>
      </c>
      <c r="J147" s="111" t="str">
        <f t="shared" si="23"/>
        <v/>
      </c>
      <c r="K147" s="108" t="str">
        <f ca="1">IFERROR(CONCATENATE(VLOOKUP(S147,一覧!D:E,2,0)," ",VLOOKUP(S147,一覧!D:P,13,0)),"")</f>
        <v/>
      </c>
      <c r="L147" s="104" t="str">
        <f t="shared" si="24"/>
        <v>〇</v>
      </c>
      <c r="M147" s="109" t="str">
        <f t="shared" si="25"/>
        <v/>
      </c>
      <c r="N147" s="98"/>
      <c r="O147" s="110" t="str">
        <f t="shared" si="26"/>
        <v/>
      </c>
      <c r="P147" s="103" t="str">
        <f>IF(O147="","",IF(SUM(O$9:O147)&gt;'1_使用順の確定'!$D$12,"",SUM(O$9:O147)))</f>
        <v/>
      </c>
      <c r="Q147" s="103" t="str">
        <f t="shared" si="27"/>
        <v/>
      </c>
      <c r="R147" s="103" t="str">
        <f t="shared" si="28"/>
        <v/>
      </c>
      <c r="S147" s="103" t="str">
        <f t="shared" si="29"/>
        <v/>
      </c>
      <c r="T147" s="105" t="str">
        <f t="shared" si="30"/>
        <v/>
      </c>
    </row>
    <row r="148" spans="6:20" x14ac:dyDescent="0.25">
      <c r="F148" s="98"/>
      <c r="G148" s="106">
        <v>45887</v>
      </c>
      <c r="H148" s="97" t="str">
        <f t="shared" si="22"/>
        <v>月</v>
      </c>
      <c r="I148" s="107" t="str">
        <f>IF(OR(H148="土",H148="日",COUNTIF(祝日!A:A,'2_学校予定の入力'!G148)&gt;0),"○","")</f>
        <v/>
      </c>
      <c r="J148" s="111" t="str">
        <f t="shared" si="23"/>
        <v/>
      </c>
      <c r="K148" s="108" t="str">
        <f ca="1">IFERROR(CONCATENATE(VLOOKUP(S148,一覧!D:E,2,0)," ",VLOOKUP(S148,一覧!D:P,13,0)),"")</f>
        <v/>
      </c>
      <c r="L148" s="104" t="str">
        <f t="shared" si="24"/>
        <v>〇</v>
      </c>
      <c r="M148" s="109" t="str">
        <f t="shared" si="25"/>
        <v/>
      </c>
      <c r="N148" s="98"/>
      <c r="O148" s="110" t="str">
        <f t="shared" si="26"/>
        <v/>
      </c>
      <c r="P148" s="103" t="str">
        <f>IF(O148="","",IF(SUM(O$9:O148)&gt;'1_使用順の確定'!$D$12,"",SUM(O$9:O148)))</f>
        <v/>
      </c>
      <c r="Q148" s="103" t="str">
        <f t="shared" si="27"/>
        <v/>
      </c>
      <c r="R148" s="103" t="str">
        <f t="shared" si="28"/>
        <v/>
      </c>
      <c r="S148" s="103" t="str">
        <f t="shared" si="29"/>
        <v/>
      </c>
      <c r="T148" s="105" t="str">
        <f t="shared" si="30"/>
        <v/>
      </c>
    </row>
    <row r="149" spans="6:20" x14ac:dyDescent="0.25">
      <c r="F149" s="98"/>
      <c r="G149" s="106">
        <v>45888</v>
      </c>
      <c r="H149" s="97" t="str">
        <f t="shared" si="22"/>
        <v>火</v>
      </c>
      <c r="I149" s="107" t="str">
        <f>IF(OR(H149="土",H149="日",COUNTIF(祝日!A:A,'2_学校予定の入力'!G149)&gt;0),"○","")</f>
        <v/>
      </c>
      <c r="J149" s="111" t="str">
        <f t="shared" si="23"/>
        <v/>
      </c>
      <c r="K149" s="108" t="str">
        <f ca="1">IFERROR(CONCATENATE(VLOOKUP(S149,一覧!D:E,2,0)," ",VLOOKUP(S149,一覧!D:P,13,0)),"")</f>
        <v/>
      </c>
      <c r="L149" s="104" t="str">
        <f t="shared" si="24"/>
        <v>〇</v>
      </c>
      <c r="M149" s="109" t="str">
        <f t="shared" si="25"/>
        <v/>
      </c>
      <c r="N149" s="98"/>
      <c r="O149" s="110" t="str">
        <f t="shared" si="26"/>
        <v/>
      </c>
      <c r="P149" s="103" t="str">
        <f>IF(O149="","",IF(SUM(O$9:O149)&gt;'1_使用順の確定'!$D$12,"",SUM(O$9:O149)))</f>
        <v/>
      </c>
      <c r="Q149" s="103" t="str">
        <f t="shared" si="27"/>
        <v/>
      </c>
      <c r="R149" s="103" t="str">
        <f t="shared" si="28"/>
        <v/>
      </c>
      <c r="S149" s="103" t="str">
        <f t="shared" si="29"/>
        <v/>
      </c>
      <c r="T149" s="105" t="str">
        <f t="shared" si="30"/>
        <v/>
      </c>
    </row>
    <row r="150" spans="6:20" x14ac:dyDescent="0.25">
      <c r="F150" s="98"/>
      <c r="G150" s="106">
        <v>45889</v>
      </c>
      <c r="H150" s="97" t="str">
        <f t="shared" si="22"/>
        <v>水</v>
      </c>
      <c r="I150" s="107" t="str">
        <f>IF(OR(H150="土",H150="日",COUNTIF(祝日!A:A,'2_学校予定の入力'!G150)&gt;0),"○","")</f>
        <v/>
      </c>
      <c r="J150" s="111" t="str">
        <f t="shared" si="23"/>
        <v/>
      </c>
      <c r="K150" s="108" t="str">
        <f ca="1">IFERROR(CONCATENATE(VLOOKUP(S150,一覧!D:E,2,0)," ",VLOOKUP(S150,一覧!D:P,13,0)),"")</f>
        <v/>
      </c>
      <c r="L150" s="104" t="str">
        <f t="shared" si="24"/>
        <v>〇</v>
      </c>
      <c r="M150" s="109" t="str">
        <f t="shared" si="25"/>
        <v/>
      </c>
      <c r="N150" s="98"/>
      <c r="O150" s="110" t="str">
        <f t="shared" si="26"/>
        <v/>
      </c>
      <c r="P150" s="103" t="str">
        <f>IF(O150="","",IF(SUM(O$9:O150)&gt;'1_使用順の確定'!$D$12,"",SUM(O$9:O150)))</f>
        <v/>
      </c>
      <c r="Q150" s="103" t="str">
        <f t="shared" si="27"/>
        <v/>
      </c>
      <c r="R150" s="103" t="str">
        <f t="shared" si="28"/>
        <v/>
      </c>
      <c r="S150" s="103" t="str">
        <f t="shared" si="29"/>
        <v/>
      </c>
      <c r="T150" s="105" t="str">
        <f t="shared" si="30"/>
        <v/>
      </c>
    </row>
    <row r="151" spans="6:20" x14ac:dyDescent="0.25">
      <c r="F151" s="98"/>
      <c r="G151" s="106">
        <v>45890</v>
      </c>
      <c r="H151" s="97" t="str">
        <f t="shared" si="22"/>
        <v>木</v>
      </c>
      <c r="I151" s="107" t="str">
        <f>IF(OR(H151="土",H151="日",COUNTIF(祝日!A:A,'2_学校予定の入力'!G151)&gt;0),"○","")</f>
        <v/>
      </c>
      <c r="J151" s="111" t="str">
        <f t="shared" si="23"/>
        <v/>
      </c>
      <c r="K151" s="108" t="str">
        <f ca="1">IFERROR(CONCATENATE(VLOOKUP(S151,一覧!D:E,2,0)," ",VLOOKUP(S151,一覧!D:P,13,0)),"")</f>
        <v/>
      </c>
      <c r="L151" s="104" t="str">
        <f t="shared" si="24"/>
        <v>〇</v>
      </c>
      <c r="M151" s="109" t="str">
        <f t="shared" si="25"/>
        <v/>
      </c>
      <c r="N151" s="98"/>
      <c r="O151" s="110" t="str">
        <f t="shared" si="26"/>
        <v/>
      </c>
      <c r="P151" s="103" t="str">
        <f>IF(O151="","",IF(SUM(O$9:O151)&gt;'1_使用順の確定'!$D$12,"",SUM(O$9:O151)))</f>
        <v/>
      </c>
      <c r="Q151" s="103" t="str">
        <f t="shared" si="27"/>
        <v/>
      </c>
      <c r="R151" s="103" t="str">
        <f t="shared" si="28"/>
        <v/>
      </c>
      <c r="S151" s="103" t="str">
        <f t="shared" si="29"/>
        <v/>
      </c>
      <c r="T151" s="105" t="str">
        <f t="shared" si="30"/>
        <v/>
      </c>
    </row>
    <row r="152" spans="6:20" x14ac:dyDescent="0.25">
      <c r="F152" s="98"/>
      <c r="G152" s="106">
        <v>45891</v>
      </c>
      <c r="H152" s="97" t="str">
        <f t="shared" si="22"/>
        <v>金</v>
      </c>
      <c r="I152" s="107" t="str">
        <f>IF(OR(H152="土",H152="日",COUNTIF(祝日!A:A,'2_学校予定の入力'!G152)&gt;0),"○","")</f>
        <v/>
      </c>
      <c r="J152" s="111" t="str">
        <f t="shared" si="23"/>
        <v/>
      </c>
      <c r="K152" s="108" t="str">
        <f ca="1">IFERROR(CONCATENATE(VLOOKUP(S152,一覧!D:E,2,0)," ",VLOOKUP(S152,一覧!D:P,13,0)),"")</f>
        <v/>
      </c>
      <c r="L152" s="104" t="str">
        <f t="shared" si="24"/>
        <v>〇</v>
      </c>
      <c r="M152" s="109" t="str">
        <f t="shared" si="25"/>
        <v/>
      </c>
      <c r="N152" s="98"/>
      <c r="O152" s="110" t="str">
        <f t="shared" si="26"/>
        <v/>
      </c>
      <c r="P152" s="103" t="str">
        <f>IF(O152="","",IF(SUM(O$9:O152)&gt;'1_使用順の確定'!$D$12,"",SUM(O$9:O152)))</f>
        <v/>
      </c>
      <c r="Q152" s="103" t="str">
        <f t="shared" si="27"/>
        <v/>
      </c>
      <c r="R152" s="103" t="str">
        <f t="shared" si="28"/>
        <v/>
      </c>
      <c r="S152" s="103" t="str">
        <f t="shared" si="29"/>
        <v/>
      </c>
      <c r="T152" s="105" t="str">
        <f t="shared" si="30"/>
        <v/>
      </c>
    </row>
    <row r="153" spans="6:20" x14ac:dyDescent="0.25">
      <c r="F153" s="98"/>
      <c r="G153" s="106">
        <v>45892</v>
      </c>
      <c r="H153" s="97" t="str">
        <f t="shared" si="22"/>
        <v>土</v>
      </c>
      <c r="I153" s="107" t="str">
        <f>IF(OR(H153="土",H153="日",COUNTIF(祝日!A:A,'2_学校予定の入力'!G153)&gt;0),"○","")</f>
        <v>○</v>
      </c>
      <c r="J153" s="111" t="str">
        <f t="shared" si="23"/>
        <v/>
      </c>
      <c r="K153" s="108" t="str">
        <f ca="1">IFERROR(CONCATENATE(VLOOKUP(S153,一覧!D:E,2,0)," ",VLOOKUP(S153,一覧!D:P,13,0)),"")</f>
        <v/>
      </c>
      <c r="L153" s="104" t="str">
        <f t="shared" si="24"/>
        <v>〇</v>
      </c>
      <c r="M153" s="109" t="str">
        <f t="shared" si="25"/>
        <v/>
      </c>
      <c r="N153" s="98"/>
      <c r="O153" s="110" t="str">
        <f t="shared" si="26"/>
        <v/>
      </c>
      <c r="P153" s="103" t="str">
        <f>IF(O153="","",IF(SUM(O$9:O153)&gt;'1_使用順の確定'!$D$12,"",SUM(O$9:O153)))</f>
        <v/>
      </c>
      <c r="Q153" s="103" t="str">
        <f t="shared" si="27"/>
        <v/>
      </c>
      <c r="R153" s="103" t="str">
        <f t="shared" si="28"/>
        <v/>
      </c>
      <c r="S153" s="103" t="str">
        <f t="shared" si="29"/>
        <v/>
      </c>
      <c r="T153" s="105" t="str">
        <f t="shared" si="30"/>
        <v/>
      </c>
    </row>
    <row r="154" spans="6:20" x14ac:dyDescent="0.25">
      <c r="F154" s="98"/>
      <c r="G154" s="106">
        <v>45893</v>
      </c>
      <c r="H154" s="97" t="str">
        <f t="shared" si="22"/>
        <v>日</v>
      </c>
      <c r="I154" s="107" t="str">
        <f>IF(OR(H154="土",H154="日",COUNTIF(祝日!A:A,'2_学校予定の入力'!G154)&gt;0),"○","")</f>
        <v>○</v>
      </c>
      <c r="J154" s="111" t="str">
        <f t="shared" si="23"/>
        <v/>
      </c>
      <c r="K154" s="108" t="str">
        <f ca="1">IFERROR(CONCATENATE(VLOOKUP(S154,一覧!D:E,2,0)," ",VLOOKUP(S154,一覧!D:P,13,0)),"")</f>
        <v/>
      </c>
      <c r="L154" s="104" t="str">
        <f t="shared" si="24"/>
        <v>〇</v>
      </c>
      <c r="M154" s="109" t="str">
        <f t="shared" si="25"/>
        <v/>
      </c>
      <c r="N154" s="98"/>
      <c r="O154" s="110" t="str">
        <f t="shared" si="26"/>
        <v/>
      </c>
      <c r="P154" s="103" t="str">
        <f>IF(O154="","",IF(SUM(O$9:O154)&gt;'1_使用順の確定'!$D$12,"",SUM(O$9:O154)))</f>
        <v/>
      </c>
      <c r="Q154" s="103" t="str">
        <f t="shared" si="27"/>
        <v/>
      </c>
      <c r="R154" s="103" t="str">
        <f t="shared" si="28"/>
        <v/>
      </c>
      <c r="S154" s="103" t="str">
        <f t="shared" si="29"/>
        <v/>
      </c>
      <c r="T154" s="105" t="str">
        <f t="shared" si="30"/>
        <v/>
      </c>
    </row>
    <row r="155" spans="6:20" x14ac:dyDescent="0.25">
      <c r="F155" s="98"/>
      <c r="G155" s="106">
        <v>45894</v>
      </c>
      <c r="H155" s="97" t="str">
        <f t="shared" si="22"/>
        <v>月</v>
      </c>
      <c r="I155" s="107" t="str">
        <f>IF(OR(H155="土",H155="日",COUNTIF(祝日!A:A,'2_学校予定の入力'!G155)&gt;0),"○","")</f>
        <v/>
      </c>
      <c r="J155" s="111" t="str">
        <f t="shared" si="23"/>
        <v/>
      </c>
      <c r="K155" s="108" t="str">
        <f ca="1">IFERROR(CONCATENATE(VLOOKUP(S155,一覧!D:E,2,0)," ",VLOOKUP(S155,一覧!D:P,13,0)),"")</f>
        <v/>
      </c>
      <c r="L155" s="104" t="str">
        <f t="shared" si="24"/>
        <v>〇</v>
      </c>
      <c r="M155" s="109" t="str">
        <f t="shared" si="25"/>
        <v/>
      </c>
      <c r="N155" s="98"/>
      <c r="O155" s="110" t="str">
        <f t="shared" si="26"/>
        <v/>
      </c>
      <c r="P155" s="103" t="str">
        <f>IF(O155="","",IF(SUM(O$9:O155)&gt;'1_使用順の確定'!$D$12,"",SUM(O$9:O155)))</f>
        <v/>
      </c>
      <c r="Q155" s="103" t="str">
        <f t="shared" si="27"/>
        <v/>
      </c>
      <c r="R155" s="103" t="str">
        <f t="shared" si="28"/>
        <v/>
      </c>
      <c r="S155" s="103" t="str">
        <f t="shared" si="29"/>
        <v/>
      </c>
      <c r="T155" s="105" t="str">
        <f t="shared" si="30"/>
        <v/>
      </c>
    </row>
    <row r="156" spans="6:20" x14ac:dyDescent="0.25">
      <c r="F156" s="98"/>
      <c r="G156" s="106">
        <v>45895</v>
      </c>
      <c r="H156" s="97" t="str">
        <f t="shared" si="22"/>
        <v>火</v>
      </c>
      <c r="I156" s="107" t="str">
        <f>IF(OR(H156="土",H156="日",COUNTIF(祝日!A:A,'2_学校予定の入力'!G156)&gt;0),"○","")</f>
        <v/>
      </c>
      <c r="J156" s="111" t="str">
        <f t="shared" si="23"/>
        <v/>
      </c>
      <c r="K156" s="108" t="str">
        <f ca="1">IFERROR(CONCATENATE(VLOOKUP(S156,一覧!D:E,2,0)," ",VLOOKUP(S156,一覧!D:P,13,0)),"")</f>
        <v/>
      </c>
      <c r="L156" s="104" t="str">
        <f t="shared" si="24"/>
        <v>〇</v>
      </c>
      <c r="M156" s="109" t="str">
        <f t="shared" si="25"/>
        <v/>
      </c>
      <c r="N156" s="98"/>
      <c r="O156" s="110" t="str">
        <f t="shared" si="26"/>
        <v/>
      </c>
      <c r="P156" s="103" t="str">
        <f>IF(O156="","",IF(SUM(O$9:O156)&gt;'1_使用順の確定'!$D$12,"",SUM(O$9:O156)))</f>
        <v/>
      </c>
      <c r="Q156" s="103" t="str">
        <f t="shared" si="27"/>
        <v/>
      </c>
      <c r="R156" s="103" t="str">
        <f t="shared" si="28"/>
        <v/>
      </c>
      <c r="S156" s="103" t="str">
        <f t="shared" si="29"/>
        <v/>
      </c>
      <c r="T156" s="105" t="str">
        <f t="shared" si="30"/>
        <v/>
      </c>
    </row>
    <row r="157" spans="6:20" x14ac:dyDescent="0.25">
      <c r="F157" s="98"/>
      <c r="G157" s="106">
        <v>45896</v>
      </c>
      <c r="H157" s="97" t="str">
        <f t="shared" si="22"/>
        <v>水</v>
      </c>
      <c r="I157" s="107" t="str">
        <f>IF(OR(H157="土",H157="日",COUNTIF(祝日!A:A,'2_学校予定の入力'!G157)&gt;0),"○","")</f>
        <v/>
      </c>
      <c r="J157" s="111" t="str">
        <f t="shared" si="23"/>
        <v/>
      </c>
      <c r="K157" s="108" t="str">
        <f ca="1">IFERROR(CONCATENATE(VLOOKUP(S157,一覧!D:E,2,0)," ",VLOOKUP(S157,一覧!D:P,13,0)),"")</f>
        <v/>
      </c>
      <c r="L157" s="104" t="str">
        <f t="shared" si="24"/>
        <v>〇</v>
      </c>
      <c r="M157" s="109" t="str">
        <f t="shared" si="25"/>
        <v/>
      </c>
      <c r="N157" s="98"/>
      <c r="O157" s="110" t="str">
        <f t="shared" si="26"/>
        <v/>
      </c>
      <c r="P157" s="103" t="str">
        <f>IF(O157="","",IF(SUM(O$9:O157)&gt;'1_使用順の確定'!$D$12,"",SUM(O$9:O157)))</f>
        <v/>
      </c>
      <c r="Q157" s="103" t="str">
        <f t="shared" si="27"/>
        <v/>
      </c>
      <c r="R157" s="103" t="str">
        <f t="shared" si="28"/>
        <v/>
      </c>
      <c r="S157" s="103" t="str">
        <f t="shared" si="29"/>
        <v/>
      </c>
      <c r="T157" s="105" t="str">
        <f t="shared" si="30"/>
        <v/>
      </c>
    </row>
    <row r="158" spans="6:20" x14ac:dyDescent="0.25">
      <c r="F158" s="98"/>
      <c r="G158" s="106">
        <v>45897</v>
      </c>
      <c r="H158" s="97" t="str">
        <f t="shared" si="22"/>
        <v>木</v>
      </c>
      <c r="I158" s="107" t="str">
        <f>IF(OR(H158="土",H158="日",COUNTIF(祝日!A:A,'2_学校予定の入力'!G158)&gt;0),"○","")</f>
        <v/>
      </c>
      <c r="J158" s="111" t="str">
        <f t="shared" si="23"/>
        <v/>
      </c>
      <c r="K158" s="108" t="str">
        <f ca="1">IFERROR(CONCATENATE(VLOOKUP(S158,一覧!D:E,2,0)," ",VLOOKUP(S158,一覧!D:P,13,0)),"")</f>
        <v/>
      </c>
      <c r="L158" s="104" t="str">
        <f t="shared" si="24"/>
        <v>〇</v>
      </c>
      <c r="M158" s="109" t="str">
        <f t="shared" si="25"/>
        <v/>
      </c>
      <c r="N158" s="98"/>
      <c r="O158" s="110" t="str">
        <f t="shared" si="26"/>
        <v/>
      </c>
      <c r="P158" s="103" t="str">
        <f>IF(O158="","",IF(SUM(O$9:O158)&gt;'1_使用順の確定'!$D$12,"",SUM(O$9:O158)))</f>
        <v/>
      </c>
      <c r="Q158" s="103" t="str">
        <f t="shared" si="27"/>
        <v/>
      </c>
      <c r="R158" s="103" t="str">
        <f t="shared" si="28"/>
        <v/>
      </c>
      <c r="S158" s="103" t="str">
        <f t="shared" si="29"/>
        <v/>
      </c>
      <c r="T158" s="105" t="str">
        <f t="shared" si="30"/>
        <v/>
      </c>
    </row>
    <row r="159" spans="6:20" x14ac:dyDescent="0.25">
      <c r="F159" s="98"/>
      <c r="G159" s="106">
        <v>45898</v>
      </c>
      <c r="H159" s="97" t="str">
        <f t="shared" si="22"/>
        <v>金</v>
      </c>
      <c r="I159" s="107" t="str">
        <f>IF(OR(H159="土",H159="日",COUNTIF(祝日!A:A,'2_学校予定の入力'!G159)&gt;0),"○","")</f>
        <v/>
      </c>
      <c r="J159" s="111" t="str">
        <f t="shared" si="23"/>
        <v/>
      </c>
      <c r="K159" s="108" t="str">
        <f ca="1">IFERROR(CONCATENATE(VLOOKUP(S159,一覧!D:E,2,0)," ",VLOOKUP(S159,一覧!D:P,13,0)),"")</f>
        <v/>
      </c>
      <c r="L159" s="104" t="str">
        <f t="shared" si="24"/>
        <v/>
      </c>
      <c r="M159" s="109" t="str">
        <f t="shared" si="25"/>
        <v/>
      </c>
      <c r="N159" s="98"/>
      <c r="O159" s="110">
        <f t="shared" si="26"/>
        <v>1</v>
      </c>
      <c r="P159" s="103">
        <f>IF(O159="","",IF(SUM(O$9:O159)&gt;'1_使用順の確定'!$D$12,"",SUM(O$9:O159)))</f>
        <v>68</v>
      </c>
      <c r="Q159" s="103" t="str">
        <f t="shared" si="27"/>
        <v/>
      </c>
      <c r="R159" s="103" t="str">
        <f t="shared" si="28"/>
        <v/>
      </c>
      <c r="S159" s="103" t="str">
        <f t="shared" si="29"/>
        <v/>
      </c>
      <c r="T159" s="105" t="str">
        <f t="shared" si="30"/>
        <v/>
      </c>
    </row>
    <row r="160" spans="6:20" x14ac:dyDescent="0.25">
      <c r="F160" s="98"/>
      <c r="G160" s="106">
        <v>45899</v>
      </c>
      <c r="H160" s="97" t="str">
        <f t="shared" si="22"/>
        <v>土</v>
      </c>
      <c r="I160" s="107" t="str">
        <f>IF(OR(H160="土",H160="日",COUNTIF(祝日!A:A,'2_学校予定の入力'!G160)&gt;0),"○","")</f>
        <v>○</v>
      </c>
      <c r="J160" s="111" t="str">
        <f t="shared" si="23"/>
        <v/>
      </c>
      <c r="K160" s="108" t="str">
        <f ca="1">IFERROR(CONCATENATE(VLOOKUP(S160,一覧!D:E,2,0)," ",VLOOKUP(S160,一覧!D:P,13,0)),"")</f>
        <v/>
      </c>
      <c r="L160" s="104" t="str">
        <f t="shared" si="24"/>
        <v/>
      </c>
      <c r="M160" s="109" t="str">
        <f t="shared" si="25"/>
        <v/>
      </c>
      <c r="N160" s="98"/>
      <c r="O160" s="110" t="str">
        <f t="shared" si="26"/>
        <v/>
      </c>
      <c r="P160" s="103" t="str">
        <f>IF(O160="","",IF(SUM(O$9:O160)&gt;'1_使用順の確定'!$D$12,"",SUM(O$9:O160)))</f>
        <v/>
      </c>
      <c r="Q160" s="103" t="str">
        <f t="shared" si="27"/>
        <v/>
      </c>
      <c r="R160" s="103" t="str">
        <f t="shared" si="28"/>
        <v/>
      </c>
      <c r="S160" s="103" t="str">
        <f t="shared" si="29"/>
        <v/>
      </c>
      <c r="T160" s="105" t="str">
        <f t="shared" si="30"/>
        <v/>
      </c>
    </row>
    <row r="161" spans="6:20" x14ac:dyDescent="0.25">
      <c r="F161" s="98"/>
      <c r="G161" s="106">
        <v>45900</v>
      </c>
      <c r="H161" s="97" t="str">
        <f t="shared" si="22"/>
        <v>日</v>
      </c>
      <c r="I161" s="107" t="str">
        <f>IF(OR(H161="土",H161="日",COUNTIF(祝日!A:A,'2_学校予定の入力'!G161)&gt;0),"○","")</f>
        <v>○</v>
      </c>
      <c r="J161" s="111" t="str">
        <f t="shared" si="23"/>
        <v/>
      </c>
      <c r="K161" s="108" t="str">
        <f ca="1">IFERROR(CONCATENATE(VLOOKUP(S161,一覧!D:E,2,0)," ",VLOOKUP(S161,一覧!D:P,13,0)),"")</f>
        <v/>
      </c>
      <c r="L161" s="104" t="str">
        <f t="shared" si="24"/>
        <v/>
      </c>
      <c r="M161" s="109" t="str">
        <f t="shared" si="25"/>
        <v/>
      </c>
      <c r="N161" s="98"/>
      <c r="O161" s="110" t="str">
        <f t="shared" si="26"/>
        <v/>
      </c>
      <c r="P161" s="103" t="str">
        <f>IF(O161="","",IF(SUM(O$9:O161)&gt;'1_使用順の確定'!$D$12,"",SUM(O$9:O161)))</f>
        <v/>
      </c>
      <c r="Q161" s="103" t="str">
        <f t="shared" si="27"/>
        <v/>
      </c>
      <c r="R161" s="103" t="str">
        <f t="shared" si="28"/>
        <v/>
      </c>
      <c r="S161" s="103" t="str">
        <f t="shared" si="29"/>
        <v/>
      </c>
      <c r="T161" s="105" t="str">
        <f t="shared" si="30"/>
        <v/>
      </c>
    </row>
    <row r="162" spans="6:20" x14ac:dyDescent="0.25">
      <c r="F162" s="98"/>
      <c r="G162" s="106">
        <v>45901</v>
      </c>
      <c r="H162" s="97" t="str">
        <f t="shared" si="22"/>
        <v>月</v>
      </c>
      <c r="I162" s="107" t="str">
        <f>IF(OR(H162="土",H162="日",COUNTIF(祝日!A:A,'2_学校予定の入力'!G162)&gt;0),"○","")</f>
        <v/>
      </c>
      <c r="J162" s="111" t="str">
        <f t="shared" si="23"/>
        <v/>
      </c>
      <c r="K162" s="108" t="str">
        <f ca="1">IFERROR(CONCATENATE(VLOOKUP(S162,一覧!D:E,2,0)," ",VLOOKUP(S162,一覧!D:P,13,0)),"")</f>
        <v/>
      </c>
      <c r="L162" s="104" t="str">
        <f t="shared" si="24"/>
        <v/>
      </c>
      <c r="M162" s="109" t="str">
        <f t="shared" si="25"/>
        <v>読書月間</v>
      </c>
      <c r="N162" s="98"/>
      <c r="O162" s="110" t="str">
        <f t="shared" si="26"/>
        <v/>
      </c>
      <c r="P162" s="103" t="str">
        <f>IF(O162="","",IF(SUM(O$9:O162)&gt;'1_使用順の確定'!$D$12,"",SUM(O$9:O162)))</f>
        <v/>
      </c>
      <c r="Q162" s="103" t="str">
        <f t="shared" si="27"/>
        <v/>
      </c>
      <c r="R162" s="103" t="str">
        <f t="shared" si="28"/>
        <v/>
      </c>
      <c r="S162" s="103" t="str">
        <f t="shared" si="29"/>
        <v/>
      </c>
      <c r="T162" s="105" t="str">
        <f t="shared" si="30"/>
        <v/>
      </c>
    </row>
    <row r="163" spans="6:20" x14ac:dyDescent="0.25">
      <c r="F163" s="98"/>
      <c r="G163" s="106">
        <v>45902</v>
      </c>
      <c r="H163" s="97" t="str">
        <f t="shared" si="22"/>
        <v>火</v>
      </c>
      <c r="I163" s="107" t="str">
        <f>IF(OR(H163="土",H163="日",COUNTIF(祝日!A:A,'2_学校予定の入力'!G163)&gt;0),"○","")</f>
        <v/>
      </c>
      <c r="J163" s="111" t="str">
        <f t="shared" si="23"/>
        <v/>
      </c>
      <c r="K163" s="108" t="str">
        <f ca="1">IFERROR(CONCATENATE(VLOOKUP(S163,一覧!D:E,2,0)," ",VLOOKUP(S163,一覧!D:P,13,0)),"")</f>
        <v/>
      </c>
      <c r="L163" s="104" t="str">
        <f t="shared" si="24"/>
        <v/>
      </c>
      <c r="M163" s="109" t="str">
        <f t="shared" si="25"/>
        <v>読書月間</v>
      </c>
      <c r="N163" s="98"/>
      <c r="O163" s="110" t="str">
        <f t="shared" si="26"/>
        <v/>
      </c>
      <c r="P163" s="103" t="str">
        <f>IF(O163="","",IF(SUM(O$9:O163)&gt;'1_使用順の確定'!$D$12,"",SUM(O$9:O163)))</f>
        <v/>
      </c>
      <c r="Q163" s="103" t="str">
        <f t="shared" si="27"/>
        <v/>
      </c>
      <c r="R163" s="103" t="str">
        <f t="shared" si="28"/>
        <v/>
      </c>
      <c r="S163" s="103" t="str">
        <f t="shared" si="29"/>
        <v/>
      </c>
      <c r="T163" s="105" t="str">
        <f t="shared" si="30"/>
        <v/>
      </c>
    </row>
    <row r="164" spans="6:20" x14ac:dyDescent="0.25">
      <c r="F164" s="98"/>
      <c r="G164" s="106">
        <v>45903</v>
      </c>
      <c r="H164" s="97" t="str">
        <f t="shared" si="22"/>
        <v>水</v>
      </c>
      <c r="I164" s="107" t="str">
        <f>IF(OR(H164="土",H164="日",COUNTIF(祝日!A:A,'2_学校予定の入力'!G164)&gt;0),"○","")</f>
        <v/>
      </c>
      <c r="J164" s="111" t="str">
        <f t="shared" si="23"/>
        <v/>
      </c>
      <c r="K164" s="108" t="str">
        <f ca="1">IFERROR(CONCATENATE(VLOOKUP(S164,一覧!D:E,2,0)," ",VLOOKUP(S164,一覧!D:P,13,0)),"")</f>
        <v/>
      </c>
      <c r="L164" s="104" t="str">
        <f t="shared" si="24"/>
        <v/>
      </c>
      <c r="M164" s="109" t="str">
        <f t="shared" si="25"/>
        <v>読書月間</v>
      </c>
      <c r="N164" s="98"/>
      <c r="O164" s="110" t="str">
        <f t="shared" si="26"/>
        <v/>
      </c>
      <c r="P164" s="103" t="str">
        <f>IF(O164="","",IF(SUM(O$9:O164)&gt;'1_使用順の確定'!$D$12,"",SUM(O$9:O164)))</f>
        <v/>
      </c>
      <c r="Q164" s="103" t="str">
        <f t="shared" si="27"/>
        <v/>
      </c>
      <c r="R164" s="103" t="str">
        <f t="shared" si="28"/>
        <v/>
      </c>
      <c r="S164" s="103" t="str">
        <f t="shared" si="29"/>
        <v/>
      </c>
      <c r="T164" s="105" t="str">
        <f t="shared" si="30"/>
        <v/>
      </c>
    </row>
    <row r="165" spans="6:20" x14ac:dyDescent="0.25">
      <c r="F165" s="98"/>
      <c r="G165" s="106">
        <v>45904</v>
      </c>
      <c r="H165" s="97" t="str">
        <f t="shared" si="22"/>
        <v>木</v>
      </c>
      <c r="I165" s="107" t="str">
        <f>IF(OR(H165="土",H165="日",COUNTIF(祝日!A:A,'2_学校予定の入力'!G165)&gt;0),"○","")</f>
        <v/>
      </c>
      <c r="J165" s="111" t="str">
        <f t="shared" si="23"/>
        <v/>
      </c>
      <c r="K165" s="108" t="str">
        <f ca="1">IFERROR(CONCATENATE(VLOOKUP(S165,一覧!D:E,2,0)," ",VLOOKUP(S165,一覧!D:P,13,0)),"")</f>
        <v/>
      </c>
      <c r="L165" s="104" t="str">
        <f t="shared" si="24"/>
        <v/>
      </c>
      <c r="M165" s="109" t="str">
        <f t="shared" si="25"/>
        <v>読書月間</v>
      </c>
      <c r="N165" s="98"/>
      <c r="O165" s="110" t="str">
        <f t="shared" si="26"/>
        <v/>
      </c>
      <c r="P165" s="103" t="str">
        <f>IF(O165="","",IF(SUM(O$9:O165)&gt;'1_使用順の確定'!$D$12,"",SUM(O$9:O165)))</f>
        <v/>
      </c>
      <c r="Q165" s="103" t="str">
        <f t="shared" si="27"/>
        <v/>
      </c>
      <c r="R165" s="103" t="str">
        <f t="shared" si="28"/>
        <v/>
      </c>
      <c r="S165" s="103" t="str">
        <f t="shared" si="29"/>
        <v/>
      </c>
      <c r="T165" s="105" t="str">
        <f t="shared" si="30"/>
        <v/>
      </c>
    </row>
    <row r="166" spans="6:20" x14ac:dyDescent="0.25">
      <c r="F166" s="98"/>
      <c r="G166" s="106">
        <v>45905</v>
      </c>
      <c r="H166" s="97" t="str">
        <f t="shared" si="22"/>
        <v>金</v>
      </c>
      <c r="I166" s="107" t="str">
        <f>IF(OR(H166="土",H166="日",COUNTIF(祝日!A:A,'2_学校予定の入力'!G166)&gt;0),"○","")</f>
        <v/>
      </c>
      <c r="J166" s="111" t="str">
        <f t="shared" si="23"/>
        <v/>
      </c>
      <c r="K166" s="108" t="str">
        <f ca="1">IFERROR(CONCATENATE(VLOOKUP(S166,一覧!D:E,2,0)," ",VLOOKUP(S166,一覧!D:P,13,0)),"")</f>
        <v/>
      </c>
      <c r="L166" s="104" t="str">
        <f t="shared" si="24"/>
        <v/>
      </c>
      <c r="M166" s="109" t="str">
        <f t="shared" si="25"/>
        <v>読書月間</v>
      </c>
      <c r="N166" s="98"/>
      <c r="O166" s="110" t="str">
        <f t="shared" si="26"/>
        <v/>
      </c>
      <c r="P166" s="103" t="str">
        <f>IF(O166="","",IF(SUM(O$9:O166)&gt;'1_使用順の確定'!$D$12,"",SUM(O$9:O166)))</f>
        <v/>
      </c>
      <c r="Q166" s="103" t="str">
        <f t="shared" si="27"/>
        <v/>
      </c>
      <c r="R166" s="103" t="str">
        <f t="shared" si="28"/>
        <v/>
      </c>
      <c r="S166" s="103" t="str">
        <f t="shared" si="29"/>
        <v/>
      </c>
      <c r="T166" s="105" t="str">
        <f t="shared" si="30"/>
        <v/>
      </c>
    </row>
    <row r="167" spans="6:20" x14ac:dyDescent="0.25">
      <c r="F167" s="98"/>
      <c r="G167" s="106">
        <v>45906</v>
      </c>
      <c r="H167" s="97" t="str">
        <f t="shared" si="22"/>
        <v>土</v>
      </c>
      <c r="I167" s="107" t="str">
        <f>IF(OR(H167="土",H167="日",COUNTIF(祝日!A:A,'2_学校予定の入力'!G167)&gt;0),"○","")</f>
        <v>○</v>
      </c>
      <c r="J167" s="111" t="str">
        <f t="shared" si="23"/>
        <v/>
      </c>
      <c r="K167" s="108" t="str">
        <f ca="1">IFERROR(CONCATENATE(VLOOKUP(S167,一覧!D:E,2,0)," ",VLOOKUP(S167,一覧!D:P,13,0)),"")</f>
        <v/>
      </c>
      <c r="L167" s="104" t="str">
        <f t="shared" si="24"/>
        <v/>
      </c>
      <c r="M167" s="109" t="str">
        <f t="shared" si="25"/>
        <v/>
      </c>
      <c r="N167" s="98"/>
      <c r="O167" s="110" t="str">
        <f t="shared" si="26"/>
        <v/>
      </c>
      <c r="P167" s="103" t="str">
        <f>IF(O167="","",IF(SUM(O$9:O167)&gt;'1_使用順の確定'!$D$12,"",SUM(O$9:O167)))</f>
        <v/>
      </c>
      <c r="Q167" s="103" t="str">
        <f t="shared" si="27"/>
        <v/>
      </c>
      <c r="R167" s="103" t="str">
        <f t="shared" si="28"/>
        <v/>
      </c>
      <c r="S167" s="103" t="str">
        <f t="shared" si="29"/>
        <v/>
      </c>
      <c r="T167" s="105" t="str">
        <f t="shared" si="30"/>
        <v/>
      </c>
    </row>
    <row r="168" spans="6:20" x14ac:dyDescent="0.25">
      <c r="F168" s="98"/>
      <c r="G168" s="106">
        <v>45907</v>
      </c>
      <c r="H168" s="97" t="str">
        <f t="shared" si="22"/>
        <v>日</v>
      </c>
      <c r="I168" s="107" t="str">
        <f>IF(OR(H168="土",H168="日",COUNTIF(祝日!A:A,'2_学校予定の入力'!G168)&gt;0),"○","")</f>
        <v>○</v>
      </c>
      <c r="J168" s="111" t="str">
        <f t="shared" si="23"/>
        <v/>
      </c>
      <c r="K168" s="108" t="str">
        <f ca="1">IFERROR(CONCATENATE(VLOOKUP(S168,一覧!D:E,2,0)," ",VLOOKUP(S168,一覧!D:P,13,0)),"")</f>
        <v/>
      </c>
      <c r="L168" s="104" t="str">
        <f t="shared" si="24"/>
        <v/>
      </c>
      <c r="M168" s="109" t="str">
        <f t="shared" si="25"/>
        <v/>
      </c>
      <c r="N168" s="98"/>
      <c r="O168" s="110" t="str">
        <f t="shared" si="26"/>
        <v/>
      </c>
      <c r="P168" s="103" t="str">
        <f>IF(O168="","",IF(SUM(O$9:O168)&gt;'1_使用順の確定'!$D$12,"",SUM(O$9:O168)))</f>
        <v/>
      </c>
      <c r="Q168" s="103" t="str">
        <f t="shared" si="27"/>
        <v/>
      </c>
      <c r="R168" s="103" t="str">
        <f t="shared" si="28"/>
        <v/>
      </c>
      <c r="S168" s="103" t="str">
        <f t="shared" si="29"/>
        <v/>
      </c>
      <c r="T168" s="105" t="str">
        <f t="shared" si="30"/>
        <v/>
      </c>
    </row>
    <row r="169" spans="6:20" x14ac:dyDescent="0.25">
      <c r="F169" s="98"/>
      <c r="G169" s="106">
        <v>45908</v>
      </c>
      <c r="H169" s="97" t="str">
        <f t="shared" si="22"/>
        <v>月</v>
      </c>
      <c r="I169" s="107" t="str">
        <f>IF(OR(H169="土",H169="日",COUNTIF(祝日!A:A,'2_学校予定の入力'!G169)&gt;0),"○","")</f>
        <v/>
      </c>
      <c r="J169" s="111" t="str">
        <f t="shared" si="23"/>
        <v/>
      </c>
      <c r="K169" s="108" t="str">
        <f ca="1">IFERROR(CONCATENATE(VLOOKUP(S169,一覧!D:E,2,0)," ",VLOOKUP(S169,一覧!D:P,13,0)),"")</f>
        <v/>
      </c>
      <c r="L169" s="104" t="str">
        <f t="shared" si="24"/>
        <v/>
      </c>
      <c r="M169" s="109" t="str">
        <f t="shared" si="25"/>
        <v>読書月間</v>
      </c>
      <c r="N169" s="98"/>
      <c r="O169" s="110" t="str">
        <f t="shared" si="26"/>
        <v/>
      </c>
      <c r="P169" s="103" t="str">
        <f>IF(O169="","",IF(SUM(O$9:O169)&gt;'1_使用順の確定'!$D$12,"",SUM(O$9:O169)))</f>
        <v/>
      </c>
      <c r="Q169" s="103" t="str">
        <f t="shared" si="27"/>
        <v/>
      </c>
      <c r="R169" s="103" t="str">
        <f t="shared" si="28"/>
        <v/>
      </c>
      <c r="S169" s="103" t="str">
        <f t="shared" si="29"/>
        <v/>
      </c>
      <c r="T169" s="105" t="str">
        <f t="shared" si="30"/>
        <v/>
      </c>
    </row>
    <row r="170" spans="6:20" x14ac:dyDescent="0.25">
      <c r="F170" s="98"/>
      <c r="G170" s="106">
        <v>45909</v>
      </c>
      <c r="H170" s="97" t="str">
        <f t="shared" si="22"/>
        <v>火</v>
      </c>
      <c r="I170" s="107" t="str">
        <f>IF(OR(H170="土",H170="日",COUNTIF(祝日!A:A,'2_学校予定の入力'!G170)&gt;0),"○","")</f>
        <v/>
      </c>
      <c r="J170" s="111" t="str">
        <f t="shared" si="23"/>
        <v/>
      </c>
      <c r="K170" s="108" t="str">
        <f ca="1">IFERROR(CONCATENATE(VLOOKUP(S170,一覧!D:E,2,0)," ",VLOOKUP(S170,一覧!D:P,13,0)),"")</f>
        <v/>
      </c>
      <c r="L170" s="104" t="str">
        <f t="shared" si="24"/>
        <v/>
      </c>
      <c r="M170" s="109" t="str">
        <f t="shared" si="25"/>
        <v>読書月間</v>
      </c>
      <c r="N170" s="98"/>
      <c r="O170" s="110" t="str">
        <f t="shared" si="26"/>
        <v/>
      </c>
      <c r="P170" s="103" t="str">
        <f>IF(O170="","",IF(SUM(O$9:O170)&gt;'1_使用順の確定'!$D$12,"",SUM(O$9:O170)))</f>
        <v/>
      </c>
      <c r="Q170" s="103" t="str">
        <f t="shared" si="27"/>
        <v/>
      </c>
      <c r="R170" s="103" t="str">
        <f t="shared" si="28"/>
        <v/>
      </c>
      <c r="S170" s="103" t="str">
        <f t="shared" si="29"/>
        <v/>
      </c>
      <c r="T170" s="105" t="str">
        <f t="shared" si="30"/>
        <v/>
      </c>
    </row>
    <row r="171" spans="6:20" x14ac:dyDescent="0.25">
      <c r="F171" s="98"/>
      <c r="G171" s="106">
        <v>45910</v>
      </c>
      <c r="H171" s="97" t="str">
        <f t="shared" si="22"/>
        <v>水</v>
      </c>
      <c r="I171" s="107" t="str">
        <f>IF(OR(H171="土",H171="日",COUNTIF(祝日!A:A,'2_学校予定の入力'!G171)&gt;0),"○","")</f>
        <v/>
      </c>
      <c r="J171" s="111" t="str">
        <f t="shared" si="23"/>
        <v/>
      </c>
      <c r="K171" s="108" t="str">
        <f ca="1">IFERROR(CONCATENATE(VLOOKUP(S171,一覧!D:E,2,0)," ",VLOOKUP(S171,一覧!D:P,13,0)),"")</f>
        <v/>
      </c>
      <c r="L171" s="104" t="str">
        <f t="shared" si="24"/>
        <v/>
      </c>
      <c r="M171" s="109" t="str">
        <f t="shared" si="25"/>
        <v>読書月間</v>
      </c>
      <c r="N171" s="98"/>
      <c r="O171" s="110" t="str">
        <f t="shared" si="26"/>
        <v/>
      </c>
      <c r="P171" s="103" t="str">
        <f>IF(O171="","",IF(SUM(O$9:O171)&gt;'1_使用順の確定'!$D$12,"",SUM(O$9:O171)))</f>
        <v/>
      </c>
      <c r="Q171" s="103" t="str">
        <f t="shared" si="27"/>
        <v/>
      </c>
      <c r="R171" s="103" t="str">
        <f t="shared" si="28"/>
        <v/>
      </c>
      <c r="S171" s="103" t="str">
        <f t="shared" si="29"/>
        <v/>
      </c>
      <c r="T171" s="105" t="str">
        <f t="shared" si="30"/>
        <v/>
      </c>
    </row>
    <row r="172" spans="6:20" x14ac:dyDescent="0.25">
      <c r="F172" s="98"/>
      <c r="G172" s="106">
        <v>45911</v>
      </c>
      <c r="H172" s="97" t="str">
        <f t="shared" si="22"/>
        <v>木</v>
      </c>
      <c r="I172" s="107" t="str">
        <f>IF(OR(H172="土",H172="日",COUNTIF(祝日!A:A,'2_学校予定の入力'!G172)&gt;0),"○","")</f>
        <v/>
      </c>
      <c r="J172" s="111" t="str">
        <f t="shared" si="23"/>
        <v/>
      </c>
      <c r="K172" s="108" t="str">
        <f ca="1">IFERROR(CONCATENATE(VLOOKUP(S172,一覧!D:E,2,0)," ",VLOOKUP(S172,一覧!D:P,13,0)),"")</f>
        <v/>
      </c>
      <c r="L172" s="104" t="str">
        <f t="shared" si="24"/>
        <v/>
      </c>
      <c r="M172" s="109" t="str">
        <f t="shared" si="25"/>
        <v>読書月間</v>
      </c>
      <c r="N172" s="98"/>
      <c r="O172" s="110" t="str">
        <f t="shared" si="26"/>
        <v/>
      </c>
      <c r="P172" s="103" t="str">
        <f>IF(O172="","",IF(SUM(O$9:O172)&gt;'1_使用順の確定'!$D$12,"",SUM(O$9:O172)))</f>
        <v/>
      </c>
      <c r="Q172" s="103" t="str">
        <f t="shared" si="27"/>
        <v/>
      </c>
      <c r="R172" s="103" t="str">
        <f t="shared" si="28"/>
        <v/>
      </c>
      <c r="S172" s="103" t="str">
        <f t="shared" si="29"/>
        <v/>
      </c>
      <c r="T172" s="105" t="str">
        <f t="shared" si="30"/>
        <v/>
      </c>
    </row>
    <row r="173" spans="6:20" x14ac:dyDescent="0.25">
      <c r="F173" s="98"/>
      <c r="G173" s="106">
        <v>45912</v>
      </c>
      <c r="H173" s="97" t="str">
        <f t="shared" si="22"/>
        <v>金</v>
      </c>
      <c r="I173" s="107" t="str">
        <f>IF(OR(H173="土",H173="日",COUNTIF(祝日!A:A,'2_学校予定の入力'!G173)&gt;0),"○","")</f>
        <v/>
      </c>
      <c r="J173" s="111" t="str">
        <f t="shared" si="23"/>
        <v/>
      </c>
      <c r="K173" s="108" t="str">
        <f ca="1">IFERROR(CONCATENATE(VLOOKUP(S173,一覧!D:E,2,0)," ",VLOOKUP(S173,一覧!D:P,13,0)),"")</f>
        <v/>
      </c>
      <c r="L173" s="104" t="str">
        <f t="shared" si="24"/>
        <v/>
      </c>
      <c r="M173" s="109" t="str">
        <f t="shared" si="25"/>
        <v>読書月間</v>
      </c>
      <c r="N173" s="98"/>
      <c r="O173" s="110" t="str">
        <f t="shared" si="26"/>
        <v/>
      </c>
      <c r="P173" s="103" t="str">
        <f>IF(O173="","",IF(SUM(O$9:O173)&gt;'1_使用順の確定'!$D$12,"",SUM(O$9:O173)))</f>
        <v/>
      </c>
      <c r="Q173" s="103" t="str">
        <f t="shared" si="27"/>
        <v/>
      </c>
      <c r="R173" s="103" t="str">
        <f t="shared" si="28"/>
        <v/>
      </c>
      <c r="S173" s="103" t="str">
        <f t="shared" si="29"/>
        <v/>
      </c>
      <c r="T173" s="105" t="str">
        <f t="shared" si="30"/>
        <v/>
      </c>
    </row>
    <row r="174" spans="6:20" x14ac:dyDescent="0.25">
      <c r="F174" s="98"/>
      <c r="G174" s="106">
        <v>45913</v>
      </c>
      <c r="H174" s="97" t="str">
        <f t="shared" si="22"/>
        <v>土</v>
      </c>
      <c r="I174" s="107" t="str">
        <f>IF(OR(H174="土",H174="日",COUNTIF(祝日!A:A,'2_学校予定の入力'!G174)&gt;0),"○","")</f>
        <v>○</v>
      </c>
      <c r="J174" s="111" t="str">
        <f t="shared" si="23"/>
        <v/>
      </c>
      <c r="K174" s="108" t="str">
        <f ca="1">IFERROR(CONCATENATE(VLOOKUP(S174,一覧!D:E,2,0)," ",VLOOKUP(S174,一覧!D:P,13,0)),"")</f>
        <v/>
      </c>
      <c r="L174" s="104" t="str">
        <f t="shared" si="24"/>
        <v/>
      </c>
      <c r="M174" s="109" t="str">
        <f t="shared" si="25"/>
        <v/>
      </c>
      <c r="N174" s="98"/>
      <c r="O174" s="110" t="str">
        <f t="shared" si="26"/>
        <v/>
      </c>
      <c r="P174" s="103" t="str">
        <f>IF(O174="","",IF(SUM(O$9:O174)&gt;'1_使用順の確定'!$D$12,"",SUM(O$9:O174)))</f>
        <v/>
      </c>
      <c r="Q174" s="103" t="str">
        <f t="shared" si="27"/>
        <v/>
      </c>
      <c r="R174" s="103" t="str">
        <f t="shared" si="28"/>
        <v/>
      </c>
      <c r="S174" s="103" t="str">
        <f t="shared" si="29"/>
        <v/>
      </c>
      <c r="T174" s="105" t="str">
        <f t="shared" si="30"/>
        <v/>
      </c>
    </row>
    <row r="175" spans="6:20" x14ac:dyDescent="0.25">
      <c r="F175" s="98"/>
      <c r="G175" s="106">
        <v>45914</v>
      </c>
      <c r="H175" s="97" t="str">
        <f t="shared" si="22"/>
        <v>日</v>
      </c>
      <c r="I175" s="107" t="str">
        <f>IF(OR(H175="土",H175="日",COUNTIF(祝日!A:A,'2_学校予定の入力'!G175)&gt;0),"○","")</f>
        <v>○</v>
      </c>
      <c r="J175" s="111" t="str">
        <f t="shared" si="23"/>
        <v/>
      </c>
      <c r="K175" s="108" t="str">
        <f ca="1">IFERROR(CONCATENATE(VLOOKUP(S175,一覧!D:E,2,0)," ",VLOOKUP(S175,一覧!D:P,13,0)),"")</f>
        <v/>
      </c>
      <c r="L175" s="104" t="str">
        <f t="shared" si="24"/>
        <v/>
      </c>
      <c r="M175" s="109" t="str">
        <f t="shared" si="25"/>
        <v/>
      </c>
      <c r="N175" s="98"/>
      <c r="O175" s="110" t="str">
        <f t="shared" si="26"/>
        <v/>
      </c>
      <c r="P175" s="103" t="str">
        <f>IF(O175="","",IF(SUM(O$9:O175)&gt;'1_使用順の確定'!$D$12,"",SUM(O$9:O175)))</f>
        <v/>
      </c>
      <c r="Q175" s="103" t="str">
        <f t="shared" si="27"/>
        <v/>
      </c>
      <c r="R175" s="103" t="str">
        <f t="shared" si="28"/>
        <v/>
      </c>
      <c r="S175" s="103" t="str">
        <f t="shared" si="29"/>
        <v/>
      </c>
      <c r="T175" s="105" t="str">
        <f t="shared" si="30"/>
        <v/>
      </c>
    </row>
    <row r="176" spans="6:20" x14ac:dyDescent="0.25">
      <c r="F176" s="98"/>
      <c r="G176" s="106">
        <v>45915</v>
      </c>
      <c r="H176" s="97" t="str">
        <f t="shared" si="22"/>
        <v>月</v>
      </c>
      <c r="I176" s="107" t="str">
        <f>IF(OR(H176="土",H176="日",COUNTIF(祝日!A:A,'2_学校予定の入力'!G176)&gt;0),"○","")</f>
        <v>○</v>
      </c>
      <c r="J176" s="111" t="str">
        <f t="shared" si="23"/>
        <v/>
      </c>
      <c r="K176" s="108" t="str">
        <f ca="1">IFERROR(CONCATENATE(VLOOKUP(S176,一覧!D:E,2,0)," ",VLOOKUP(S176,一覧!D:P,13,0)),"")</f>
        <v/>
      </c>
      <c r="L176" s="104" t="str">
        <f t="shared" si="24"/>
        <v/>
      </c>
      <c r="M176" s="109" t="str">
        <f t="shared" si="25"/>
        <v/>
      </c>
      <c r="N176" s="98"/>
      <c r="O176" s="110" t="str">
        <f t="shared" si="26"/>
        <v/>
      </c>
      <c r="P176" s="103" t="str">
        <f>IF(O176="","",IF(SUM(O$9:O176)&gt;'1_使用順の確定'!$D$12,"",SUM(O$9:O176)))</f>
        <v/>
      </c>
      <c r="Q176" s="103" t="str">
        <f t="shared" si="27"/>
        <v/>
      </c>
      <c r="R176" s="103" t="str">
        <f t="shared" si="28"/>
        <v/>
      </c>
      <c r="S176" s="103" t="str">
        <f t="shared" si="29"/>
        <v/>
      </c>
      <c r="T176" s="105" t="str">
        <f t="shared" si="30"/>
        <v/>
      </c>
    </row>
    <row r="177" spans="6:20" x14ac:dyDescent="0.25">
      <c r="F177" s="98"/>
      <c r="G177" s="106">
        <v>45916</v>
      </c>
      <c r="H177" s="97" t="str">
        <f t="shared" si="22"/>
        <v>火</v>
      </c>
      <c r="I177" s="107" t="str">
        <f>IF(OR(H177="土",H177="日",COUNTIF(祝日!A:A,'2_学校予定の入力'!G177)&gt;0),"○","")</f>
        <v/>
      </c>
      <c r="J177" s="111" t="str">
        <f t="shared" si="23"/>
        <v/>
      </c>
      <c r="K177" s="108" t="str">
        <f ca="1">IFERROR(CONCATENATE(VLOOKUP(S177,一覧!D:E,2,0)," ",VLOOKUP(S177,一覧!D:P,13,0)),"")</f>
        <v/>
      </c>
      <c r="L177" s="104" t="str">
        <f t="shared" si="24"/>
        <v/>
      </c>
      <c r="M177" s="109" t="str">
        <f t="shared" si="25"/>
        <v>読書月間</v>
      </c>
      <c r="N177" s="98"/>
      <c r="O177" s="110" t="str">
        <f t="shared" si="26"/>
        <v/>
      </c>
      <c r="P177" s="103" t="str">
        <f>IF(O177="","",IF(SUM(O$9:O177)&gt;'1_使用順の確定'!$D$12,"",SUM(O$9:O177)))</f>
        <v/>
      </c>
      <c r="Q177" s="103" t="str">
        <f t="shared" si="27"/>
        <v/>
      </c>
      <c r="R177" s="103" t="str">
        <f t="shared" si="28"/>
        <v/>
      </c>
      <c r="S177" s="103" t="str">
        <f t="shared" si="29"/>
        <v/>
      </c>
      <c r="T177" s="105" t="str">
        <f t="shared" si="30"/>
        <v/>
      </c>
    </row>
    <row r="178" spans="6:20" x14ac:dyDescent="0.25">
      <c r="F178" s="98"/>
      <c r="G178" s="106">
        <v>45917</v>
      </c>
      <c r="H178" s="97" t="str">
        <f t="shared" si="22"/>
        <v>水</v>
      </c>
      <c r="I178" s="107" t="str">
        <f>IF(OR(H178="土",H178="日",COUNTIF(祝日!A:A,'2_学校予定の入力'!G178)&gt;0),"○","")</f>
        <v/>
      </c>
      <c r="J178" s="111" t="str">
        <f t="shared" si="23"/>
        <v/>
      </c>
      <c r="K178" s="108" t="str">
        <f ca="1">IFERROR(CONCATENATE(VLOOKUP(S178,一覧!D:E,2,0)," ",VLOOKUP(S178,一覧!D:P,13,0)),"")</f>
        <v/>
      </c>
      <c r="L178" s="104" t="str">
        <f t="shared" si="24"/>
        <v/>
      </c>
      <c r="M178" s="109" t="str">
        <f t="shared" si="25"/>
        <v>読書月間</v>
      </c>
      <c r="N178" s="98"/>
      <c r="O178" s="110" t="str">
        <f t="shared" si="26"/>
        <v/>
      </c>
      <c r="P178" s="103" t="str">
        <f>IF(O178="","",IF(SUM(O$9:O178)&gt;'1_使用順の確定'!$D$12,"",SUM(O$9:O178)))</f>
        <v/>
      </c>
      <c r="Q178" s="103" t="str">
        <f t="shared" si="27"/>
        <v/>
      </c>
      <c r="R178" s="103" t="str">
        <f t="shared" si="28"/>
        <v/>
      </c>
      <c r="S178" s="103" t="str">
        <f t="shared" si="29"/>
        <v/>
      </c>
      <c r="T178" s="105" t="str">
        <f t="shared" si="30"/>
        <v/>
      </c>
    </row>
    <row r="179" spans="6:20" x14ac:dyDescent="0.25">
      <c r="F179" s="98"/>
      <c r="G179" s="106">
        <v>45918</v>
      </c>
      <c r="H179" s="97" t="str">
        <f t="shared" si="22"/>
        <v>木</v>
      </c>
      <c r="I179" s="107" t="str">
        <f>IF(OR(H179="土",H179="日",COUNTIF(祝日!A:A,'2_学校予定の入力'!G179)&gt;0),"○","")</f>
        <v/>
      </c>
      <c r="J179" s="111" t="str">
        <f t="shared" si="23"/>
        <v/>
      </c>
      <c r="K179" s="108" t="str">
        <f ca="1">IFERROR(CONCATENATE(VLOOKUP(S179,一覧!D:E,2,0)," ",VLOOKUP(S179,一覧!D:P,13,0)),"")</f>
        <v/>
      </c>
      <c r="L179" s="104" t="str">
        <f t="shared" si="24"/>
        <v/>
      </c>
      <c r="M179" s="109" t="str">
        <f t="shared" si="25"/>
        <v>読書月間</v>
      </c>
      <c r="N179" s="98"/>
      <c r="O179" s="110" t="str">
        <f t="shared" si="26"/>
        <v/>
      </c>
      <c r="P179" s="103" t="str">
        <f>IF(O179="","",IF(SUM(O$9:O179)&gt;'1_使用順の確定'!$D$12,"",SUM(O$9:O179)))</f>
        <v/>
      </c>
      <c r="Q179" s="103" t="str">
        <f t="shared" si="27"/>
        <v/>
      </c>
      <c r="R179" s="103" t="str">
        <f t="shared" si="28"/>
        <v/>
      </c>
      <c r="S179" s="103" t="str">
        <f t="shared" si="29"/>
        <v/>
      </c>
      <c r="T179" s="105" t="str">
        <f t="shared" si="30"/>
        <v/>
      </c>
    </row>
    <row r="180" spans="6:20" x14ac:dyDescent="0.25">
      <c r="F180" s="98"/>
      <c r="G180" s="106">
        <v>45919</v>
      </c>
      <c r="H180" s="97" t="str">
        <f t="shared" si="22"/>
        <v>金</v>
      </c>
      <c r="I180" s="107" t="str">
        <f>IF(OR(H180="土",H180="日",COUNTIF(祝日!A:A,'2_学校予定の入力'!G180)&gt;0),"○","")</f>
        <v/>
      </c>
      <c r="J180" s="111" t="str">
        <f t="shared" si="23"/>
        <v/>
      </c>
      <c r="K180" s="108" t="str">
        <f ca="1">IFERROR(CONCATENATE(VLOOKUP(S180,一覧!D:E,2,0)," ",VLOOKUP(S180,一覧!D:P,13,0)),"")</f>
        <v/>
      </c>
      <c r="L180" s="104" t="str">
        <f t="shared" si="24"/>
        <v/>
      </c>
      <c r="M180" s="109" t="str">
        <f t="shared" si="25"/>
        <v>読書月間</v>
      </c>
      <c r="N180" s="98"/>
      <c r="O180" s="110" t="str">
        <f t="shared" si="26"/>
        <v/>
      </c>
      <c r="P180" s="103" t="str">
        <f>IF(O180="","",IF(SUM(O$9:O180)&gt;'1_使用順の確定'!$D$12,"",SUM(O$9:O180)))</f>
        <v/>
      </c>
      <c r="Q180" s="103" t="str">
        <f t="shared" si="27"/>
        <v/>
      </c>
      <c r="R180" s="103" t="str">
        <f t="shared" si="28"/>
        <v/>
      </c>
      <c r="S180" s="103" t="str">
        <f t="shared" si="29"/>
        <v/>
      </c>
      <c r="T180" s="105" t="str">
        <f t="shared" si="30"/>
        <v/>
      </c>
    </row>
    <row r="181" spans="6:20" x14ac:dyDescent="0.25">
      <c r="F181" s="98"/>
      <c r="G181" s="106">
        <v>45920</v>
      </c>
      <c r="H181" s="97" t="str">
        <f t="shared" si="22"/>
        <v>土</v>
      </c>
      <c r="I181" s="107" t="str">
        <f>IF(OR(H181="土",H181="日",COUNTIF(祝日!A:A,'2_学校予定の入力'!G181)&gt;0),"○","")</f>
        <v>○</v>
      </c>
      <c r="J181" s="111" t="str">
        <f t="shared" si="23"/>
        <v/>
      </c>
      <c r="K181" s="108" t="str">
        <f ca="1">IFERROR(CONCATENATE(VLOOKUP(S181,一覧!D:E,2,0)," ",VLOOKUP(S181,一覧!D:P,13,0)),"")</f>
        <v/>
      </c>
      <c r="L181" s="104" t="str">
        <f t="shared" si="24"/>
        <v/>
      </c>
      <c r="M181" s="109" t="str">
        <f t="shared" si="25"/>
        <v/>
      </c>
      <c r="N181" s="98"/>
      <c r="O181" s="110" t="str">
        <f t="shared" si="26"/>
        <v/>
      </c>
      <c r="P181" s="103" t="str">
        <f>IF(O181="","",IF(SUM(O$9:O181)&gt;'1_使用順の確定'!$D$12,"",SUM(O$9:O181)))</f>
        <v/>
      </c>
      <c r="Q181" s="103" t="str">
        <f t="shared" si="27"/>
        <v/>
      </c>
      <c r="R181" s="103" t="str">
        <f t="shared" si="28"/>
        <v/>
      </c>
      <c r="S181" s="103" t="str">
        <f t="shared" si="29"/>
        <v/>
      </c>
      <c r="T181" s="105" t="str">
        <f t="shared" si="30"/>
        <v/>
      </c>
    </row>
    <row r="182" spans="6:20" x14ac:dyDescent="0.25">
      <c r="F182" s="98"/>
      <c r="G182" s="106">
        <v>45921</v>
      </c>
      <c r="H182" s="97" t="str">
        <f t="shared" si="22"/>
        <v>日</v>
      </c>
      <c r="I182" s="107" t="str">
        <f>IF(OR(H182="土",H182="日",COUNTIF(祝日!A:A,'2_学校予定の入力'!G182)&gt;0),"○","")</f>
        <v>○</v>
      </c>
      <c r="J182" s="111" t="str">
        <f t="shared" si="23"/>
        <v/>
      </c>
      <c r="K182" s="108" t="str">
        <f ca="1">IFERROR(CONCATENATE(VLOOKUP(S182,一覧!D:E,2,0)," ",VLOOKUP(S182,一覧!D:P,13,0)),"")</f>
        <v/>
      </c>
      <c r="L182" s="104" t="str">
        <f t="shared" si="24"/>
        <v/>
      </c>
      <c r="M182" s="109" t="str">
        <f t="shared" si="25"/>
        <v/>
      </c>
      <c r="N182" s="98"/>
      <c r="O182" s="110" t="str">
        <f t="shared" si="26"/>
        <v/>
      </c>
      <c r="P182" s="103" t="str">
        <f>IF(O182="","",IF(SUM(O$9:O182)&gt;'1_使用順の確定'!$D$12,"",SUM(O$9:O182)))</f>
        <v/>
      </c>
      <c r="Q182" s="103" t="str">
        <f t="shared" si="27"/>
        <v/>
      </c>
      <c r="R182" s="103" t="str">
        <f t="shared" si="28"/>
        <v/>
      </c>
      <c r="S182" s="103" t="str">
        <f t="shared" si="29"/>
        <v/>
      </c>
      <c r="T182" s="105" t="str">
        <f t="shared" si="30"/>
        <v/>
      </c>
    </row>
    <row r="183" spans="6:20" x14ac:dyDescent="0.25">
      <c r="F183" s="98"/>
      <c r="G183" s="106">
        <v>45922</v>
      </c>
      <c r="H183" s="97" t="str">
        <f t="shared" si="22"/>
        <v>月</v>
      </c>
      <c r="I183" s="107" t="str">
        <f>IF(OR(H183="土",H183="日",COUNTIF(祝日!A:A,'2_学校予定の入力'!G183)&gt;0),"○","")</f>
        <v/>
      </c>
      <c r="J183" s="111" t="str">
        <f t="shared" si="23"/>
        <v/>
      </c>
      <c r="K183" s="108" t="str">
        <f ca="1">IFERROR(CONCATENATE(VLOOKUP(S183,一覧!D:E,2,0)," ",VLOOKUP(S183,一覧!D:P,13,0)),"")</f>
        <v/>
      </c>
      <c r="L183" s="104" t="str">
        <f t="shared" si="24"/>
        <v/>
      </c>
      <c r="M183" s="109" t="str">
        <f t="shared" si="25"/>
        <v>読書月間</v>
      </c>
      <c r="N183" s="98"/>
      <c r="O183" s="110" t="str">
        <f t="shared" si="26"/>
        <v/>
      </c>
      <c r="P183" s="103" t="str">
        <f>IF(O183="","",IF(SUM(O$9:O183)&gt;'1_使用順の確定'!$D$12,"",SUM(O$9:O183)))</f>
        <v/>
      </c>
      <c r="Q183" s="103" t="str">
        <f t="shared" si="27"/>
        <v/>
      </c>
      <c r="R183" s="103" t="str">
        <f t="shared" si="28"/>
        <v/>
      </c>
      <c r="S183" s="103" t="str">
        <f t="shared" si="29"/>
        <v/>
      </c>
      <c r="T183" s="105" t="str">
        <f t="shared" si="30"/>
        <v/>
      </c>
    </row>
    <row r="184" spans="6:20" x14ac:dyDescent="0.25">
      <c r="F184" s="98"/>
      <c r="G184" s="106">
        <v>45923</v>
      </c>
      <c r="H184" s="97" t="str">
        <f t="shared" si="22"/>
        <v>火</v>
      </c>
      <c r="I184" s="107" t="str">
        <f>IF(OR(H184="土",H184="日",COUNTIF(祝日!A:A,'2_学校予定の入力'!G184)&gt;0),"○","")</f>
        <v>○</v>
      </c>
      <c r="J184" s="111" t="str">
        <f t="shared" si="23"/>
        <v/>
      </c>
      <c r="K184" s="108" t="str">
        <f ca="1">IFERROR(CONCATENATE(VLOOKUP(S184,一覧!D:E,2,0)," ",VLOOKUP(S184,一覧!D:P,13,0)),"")</f>
        <v/>
      </c>
      <c r="L184" s="104" t="str">
        <f t="shared" si="24"/>
        <v/>
      </c>
      <c r="M184" s="109" t="str">
        <f t="shared" si="25"/>
        <v/>
      </c>
      <c r="N184" s="98"/>
      <c r="O184" s="110" t="str">
        <f t="shared" si="26"/>
        <v/>
      </c>
      <c r="P184" s="103" t="str">
        <f>IF(O184="","",IF(SUM(O$9:O184)&gt;'1_使用順の確定'!$D$12,"",SUM(O$9:O184)))</f>
        <v/>
      </c>
      <c r="Q184" s="103" t="str">
        <f t="shared" si="27"/>
        <v/>
      </c>
      <c r="R184" s="103" t="str">
        <f t="shared" si="28"/>
        <v/>
      </c>
      <c r="S184" s="103" t="str">
        <f t="shared" si="29"/>
        <v/>
      </c>
      <c r="T184" s="105" t="str">
        <f t="shared" si="30"/>
        <v/>
      </c>
    </row>
    <row r="185" spans="6:20" x14ac:dyDescent="0.25">
      <c r="F185" s="98"/>
      <c r="G185" s="106">
        <v>45924</v>
      </c>
      <c r="H185" s="97" t="str">
        <f t="shared" si="22"/>
        <v>水</v>
      </c>
      <c r="I185" s="107" t="str">
        <f>IF(OR(H185="土",H185="日",COUNTIF(祝日!A:A,'2_学校予定の入力'!G185)&gt;0),"○","")</f>
        <v/>
      </c>
      <c r="J185" s="111" t="str">
        <f t="shared" si="23"/>
        <v/>
      </c>
      <c r="K185" s="108" t="str">
        <f ca="1">IFERROR(CONCATENATE(VLOOKUP(S185,一覧!D:E,2,0)," ",VLOOKUP(S185,一覧!D:P,13,0)),"")</f>
        <v/>
      </c>
      <c r="L185" s="104" t="str">
        <f t="shared" si="24"/>
        <v/>
      </c>
      <c r="M185" s="109" t="str">
        <f t="shared" si="25"/>
        <v>読書月間</v>
      </c>
      <c r="N185" s="98"/>
      <c r="O185" s="110" t="str">
        <f t="shared" si="26"/>
        <v/>
      </c>
      <c r="P185" s="103" t="str">
        <f>IF(O185="","",IF(SUM(O$9:O185)&gt;'1_使用順の確定'!$D$12,"",SUM(O$9:O185)))</f>
        <v/>
      </c>
      <c r="Q185" s="103" t="str">
        <f t="shared" si="27"/>
        <v/>
      </c>
      <c r="R185" s="103" t="str">
        <f t="shared" si="28"/>
        <v/>
      </c>
      <c r="S185" s="103" t="str">
        <f t="shared" si="29"/>
        <v/>
      </c>
      <c r="T185" s="105" t="str">
        <f t="shared" si="30"/>
        <v/>
      </c>
    </row>
    <row r="186" spans="6:20" x14ac:dyDescent="0.25">
      <c r="F186" s="98"/>
      <c r="G186" s="106">
        <v>45925</v>
      </c>
      <c r="H186" s="97" t="str">
        <f t="shared" si="22"/>
        <v>木</v>
      </c>
      <c r="I186" s="107" t="str">
        <f>IF(OR(H186="土",H186="日",COUNTIF(祝日!A:A,'2_学校予定の入力'!G186)&gt;0),"○","")</f>
        <v/>
      </c>
      <c r="J186" s="111" t="str">
        <f t="shared" si="23"/>
        <v/>
      </c>
      <c r="K186" s="108" t="str">
        <f ca="1">IFERROR(CONCATENATE(VLOOKUP(S186,一覧!D:E,2,0)," ",VLOOKUP(S186,一覧!D:P,13,0)),"")</f>
        <v/>
      </c>
      <c r="L186" s="104" t="str">
        <f t="shared" si="24"/>
        <v/>
      </c>
      <c r="M186" s="109" t="str">
        <f t="shared" si="25"/>
        <v>読書月間</v>
      </c>
      <c r="N186" s="98"/>
      <c r="O186" s="110" t="str">
        <f t="shared" si="26"/>
        <v/>
      </c>
      <c r="P186" s="103" t="str">
        <f>IF(O186="","",IF(SUM(O$9:O186)&gt;'1_使用順の確定'!$D$12,"",SUM(O$9:O186)))</f>
        <v/>
      </c>
      <c r="Q186" s="103" t="str">
        <f t="shared" si="27"/>
        <v/>
      </c>
      <c r="R186" s="103" t="str">
        <f t="shared" si="28"/>
        <v/>
      </c>
      <c r="S186" s="103" t="str">
        <f t="shared" si="29"/>
        <v/>
      </c>
      <c r="T186" s="105" t="str">
        <f t="shared" si="30"/>
        <v/>
      </c>
    </row>
    <row r="187" spans="6:20" x14ac:dyDescent="0.25">
      <c r="F187" s="98"/>
      <c r="G187" s="106">
        <v>45926</v>
      </c>
      <c r="H187" s="97" t="str">
        <f t="shared" si="22"/>
        <v>金</v>
      </c>
      <c r="I187" s="107" t="str">
        <f>IF(OR(H187="土",H187="日",COUNTIF(祝日!A:A,'2_学校予定の入力'!G187)&gt;0),"○","")</f>
        <v/>
      </c>
      <c r="J187" s="111" t="str">
        <f t="shared" si="23"/>
        <v/>
      </c>
      <c r="K187" s="108" t="str">
        <f ca="1">IFERROR(CONCATENATE(VLOOKUP(S187,一覧!D:E,2,0)," ",VLOOKUP(S187,一覧!D:P,13,0)),"")</f>
        <v/>
      </c>
      <c r="L187" s="104" t="str">
        <f t="shared" si="24"/>
        <v/>
      </c>
      <c r="M187" s="109" t="str">
        <f t="shared" si="25"/>
        <v>読書月間</v>
      </c>
      <c r="N187" s="98"/>
      <c r="O187" s="110" t="str">
        <f t="shared" si="26"/>
        <v/>
      </c>
      <c r="P187" s="103" t="str">
        <f>IF(O187="","",IF(SUM(O$9:O187)&gt;'1_使用順の確定'!$D$12,"",SUM(O$9:O187)))</f>
        <v/>
      </c>
      <c r="Q187" s="103" t="str">
        <f t="shared" si="27"/>
        <v/>
      </c>
      <c r="R187" s="103" t="str">
        <f t="shared" si="28"/>
        <v/>
      </c>
      <c r="S187" s="103" t="str">
        <f t="shared" si="29"/>
        <v/>
      </c>
      <c r="T187" s="105" t="str">
        <f t="shared" si="30"/>
        <v/>
      </c>
    </row>
    <row r="188" spans="6:20" x14ac:dyDescent="0.25">
      <c r="F188" s="98"/>
      <c r="G188" s="106">
        <v>45927</v>
      </c>
      <c r="H188" s="97" t="str">
        <f t="shared" si="22"/>
        <v>土</v>
      </c>
      <c r="I188" s="107" t="str">
        <f>IF(OR(H188="土",H188="日",COUNTIF(祝日!A:A,'2_学校予定の入力'!G188)&gt;0),"○","")</f>
        <v>○</v>
      </c>
      <c r="J188" s="111" t="str">
        <f t="shared" si="23"/>
        <v/>
      </c>
      <c r="K188" s="108" t="str">
        <f ca="1">IFERROR(CONCATENATE(VLOOKUP(S188,一覧!D:E,2,0)," ",VLOOKUP(S188,一覧!D:P,13,0)),"")</f>
        <v/>
      </c>
      <c r="L188" s="104" t="str">
        <f t="shared" si="24"/>
        <v/>
      </c>
      <c r="M188" s="109" t="str">
        <f t="shared" si="25"/>
        <v/>
      </c>
      <c r="N188" s="98"/>
      <c r="O188" s="110" t="str">
        <f t="shared" si="26"/>
        <v/>
      </c>
      <c r="P188" s="103" t="str">
        <f>IF(O188="","",IF(SUM(O$9:O188)&gt;'1_使用順の確定'!$D$12,"",SUM(O$9:O188)))</f>
        <v/>
      </c>
      <c r="Q188" s="103" t="str">
        <f t="shared" si="27"/>
        <v/>
      </c>
      <c r="R188" s="103" t="str">
        <f t="shared" si="28"/>
        <v/>
      </c>
      <c r="S188" s="103" t="str">
        <f t="shared" si="29"/>
        <v/>
      </c>
      <c r="T188" s="105" t="str">
        <f t="shared" si="30"/>
        <v/>
      </c>
    </row>
    <row r="189" spans="6:20" x14ac:dyDescent="0.25">
      <c r="F189" s="98"/>
      <c r="G189" s="106">
        <v>45928</v>
      </c>
      <c r="H189" s="97" t="str">
        <f t="shared" si="22"/>
        <v>日</v>
      </c>
      <c r="I189" s="107" t="str">
        <f>IF(OR(H189="土",H189="日",COUNTIF(祝日!A:A,'2_学校予定の入力'!G189)&gt;0),"○","")</f>
        <v>○</v>
      </c>
      <c r="J189" s="111" t="str">
        <f t="shared" si="23"/>
        <v/>
      </c>
      <c r="K189" s="108" t="str">
        <f ca="1">IFERROR(CONCATENATE(VLOOKUP(S189,一覧!D:E,2,0)," ",VLOOKUP(S189,一覧!D:P,13,0)),"")</f>
        <v/>
      </c>
      <c r="L189" s="104" t="str">
        <f t="shared" si="24"/>
        <v/>
      </c>
      <c r="M189" s="109" t="str">
        <f t="shared" si="25"/>
        <v/>
      </c>
      <c r="N189" s="98"/>
      <c r="O189" s="110" t="str">
        <f t="shared" si="26"/>
        <v/>
      </c>
      <c r="P189" s="103" t="str">
        <f>IF(O189="","",IF(SUM(O$9:O189)&gt;'1_使用順の確定'!$D$12,"",SUM(O$9:O189)))</f>
        <v/>
      </c>
      <c r="Q189" s="103" t="str">
        <f t="shared" si="27"/>
        <v/>
      </c>
      <c r="R189" s="103" t="str">
        <f t="shared" si="28"/>
        <v/>
      </c>
      <c r="S189" s="103" t="str">
        <f t="shared" si="29"/>
        <v/>
      </c>
      <c r="T189" s="105" t="str">
        <f t="shared" si="30"/>
        <v/>
      </c>
    </row>
    <row r="190" spans="6:20" x14ac:dyDescent="0.25">
      <c r="F190" s="98"/>
      <c r="G190" s="106">
        <v>45929</v>
      </c>
      <c r="H190" s="97" t="str">
        <f t="shared" si="22"/>
        <v>月</v>
      </c>
      <c r="I190" s="107" t="str">
        <f>IF(OR(H190="土",H190="日",COUNTIF(祝日!A:A,'2_学校予定の入力'!G190)&gt;0),"○","")</f>
        <v/>
      </c>
      <c r="J190" s="111" t="str">
        <f t="shared" si="23"/>
        <v/>
      </c>
      <c r="K190" s="108" t="str">
        <f ca="1">IFERROR(CONCATENATE(VLOOKUP(S190,一覧!D:E,2,0)," ",VLOOKUP(S190,一覧!D:P,13,0)),"")</f>
        <v/>
      </c>
      <c r="L190" s="104" t="str">
        <f t="shared" si="24"/>
        <v/>
      </c>
      <c r="M190" s="109" t="str">
        <f t="shared" si="25"/>
        <v>読書月間</v>
      </c>
      <c r="N190" s="98"/>
      <c r="O190" s="110" t="str">
        <f t="shared" si="26"/>
        <v/>
      </c>
      <c r="P190" s="103" t="str">
        <f>IF(O190="","",IF(SUM(O$9:O190)&gt;'1_使用順の確定'!$D$12,"",SUM(O$9:O190)))</f>
        <v/>
      </c>
      <c r="Q190" s="103" t="str">
        <f t="shared" si="27"/>
        <v/>
      </c>
      <c r="R190" s="103" t="str">
        <f t="shared" si="28"/>
        <v/>
      </c>
      <c r="S190" s="103" t="str">
        <f t="shared" si="29"/>
        <v/>
      </c>
      <c r="T190" s="105" t="str">
        <f t="shared" si="30"/>
        <v/>
      </c>
    </row>
    <row r="191" spans="6:20" x14ac:dyDescent="0.25">
      <c r="F191" s="98"/>
      <c r="G191" s="106">
        <v>45930</v>
      </c>
      <c r="H191" s="97" t="str">
        <f t="shared" si="22"/>
        <v>火</v>
      </c>
      <c r="I191" s="107" t="str">
        <f>IF(OR(H191="土",H191="日",COUNTIF(祝日!A:A,'2_学校予定の入力'!G191)&gt;0),"○","")</f>
        <v/>
      </c>
      <c r="J191" s="111" t="str">
        <f t="shared" si="23"/>
        <v/>
      </c>
      <c r="K191" s="108" t="str">
        <f ca="1">IFERROR(CONCATENATE(VLOOKUP(S191,一覧!D:E,2,0)," ",VLOOKUP(S191,一覧!D:P,13,0)),"")</f>
        <v/>
      </c>
      <c r="L191" s="104" t="str">
        <f t="shared" si="24"/>
        <v/>
      </c>
      <c r="M191" s="109" t="str">
        <f t="shared" si="25"/>
        <v>読書月間</v>
      </c>
      <c r="N191" s="98"/>
      <c r="O191" s="110" t="str">
        <f t="shared" si="26"/>
        <v/>
      </c>
      <c r="P191" s="103" t="str">
        <f>IF(O191="","",IF(SUM(O$9:O191)&gt;'1_使用順の確定'!$D$12,"",SUM(O$9:O191)))</f>
        <v/>
      </c>
      <c r="Q191" s="103" t="str">
        <f t="shared" si="27"/>
        <v/>
      </c>
      <c r="R191" s="103" t="str">
        <f t="shared" si="28"/>
        <v/>
      </c>
      <c r="S191" s="103" t="str">
        <f t="shared" si="29"/>
        <v/>
      </c>
      <c r="T191" s="105" t="str">
        <f t="shared" si="30"/>
        <v/>
      </c>
    </row>
    <row r="192" spans="6:20" x14ac:dyDescent="0.25">
      <c r="F192" s="98"/>
      <c r="G192" s="106">
        <v>45931</v>
      </c>
      <c r="H192" s="97" t="str">
        <f t="shared" si="22"/>
        <v>水</v>
      </c>
      <c r="I192" s="107" t="str">
        <f>IF(OR(H192="土",H192="日",COUNTIF(祝日!A:A,'2_学校予定の入力'!G192)&gt;0),"○","")</f>
        <v/>
      </c>
      <c r="J192" s="111" t="str">
        <f t="shared" si="23"/>
        <v/>
      </c>
      <c r="K192" s="108" t="str">
        <f ca="1">IFERROR(CONCATENATE(VLOOKUP(S192,一覧!D:E,2,0)," ",VLOOKUP(S192,一覧!D:P,13,0)),"")</f>
        <v/>
      </c>
      <c r="L192" s="104" t="str">
        <f t="shared" si="24"/>
        <v/>
      </c>
      <c r="M192" s="109" t="str">
        <f t="shared" si="25"/>
        <v/>
      </c>
      <c r="N192" s="98"/>
      <c r="O192" s="110">
        <f t="shared" si="26"/>
        <v>1</v>
      </c>
      <c r="P192" s="103">
        <f>IF(O192="","",IF(SUM(O$9:O192)&gt;'1_使用順の確定'!$D$12,"",SUM(O$9:O192)))</f>
        <v>69</v>
      </c>
      <c r="Q192" s="103" t="str">
        <f t="shared" si="27"/>
        <v/>
      </c>
      <c r="R192" s="103" t="str">
        <f t="shared" si="28"/>
        <v/>
      </c>
      <c r="S192" s="103" t="str">
        <f t="shared" si="29"/>
        <v/>
      </c>
      <c r="T192" s="105" t="str">
        <f t="shared" si="30"/>
        <v/>
      </c>
    </row>
    <row r="193" spans="6:20" x14ac:dyDescent="0.25">
      <c r="F193" s="98"/>
      <c r="G193" s="106">
        <v>45932</v>
      </c>
      <c r="H193" s="97" t="str">
        <f t="shared" si="22"/>
        <v>木</v>
      </c>
      <c r="I193" s="107" t="str">
        <f>IF(OR(H193="土",H193="日",COUNTIF(祝日!A:A,'2_学校予定の入力'!G193)&gt;0),"○","")</f>
        <v/>
      </c>
      <c r="J193" s="111" t="str">
        <f t="shared" si="23"/>
        <v/>
      </c>
      <c r="K193" s="108" t="str">
        <f ca="1">IFERROR(CONCATENATE(VLOOKUP(S193,一覧!D:E,2,0)," ",VLOOKUP(S193,一覧!D:P,13,0)),"")</f>
        <v/>
      </c>
      <c r="L193" s="104" t="str">
        <f t="shared" si="24"/>
        <v/>
      </c>
      <c r="M193" s="109" t="str">
        <f t="shared" si="25"/>
        <v/>
      </c>
      <c r="N193" s="98"/>
      <c r="O193" s="110">
        <f t="shared" si="26"/>
        <v>1</v>
      </c>
      <c r="P193" s="103">
        <f>IF(O193="","",IF(SUM(O$9:O193)&gt;'1_使用順の確定'!$D$12,"",SUM(O$9:O193)))</f>
        <v>70</v>
      </c>
      <c r="Q193" s="103" t="str">
        <f t="shared" si="27"/>
        <v/>
      </c>
      <c r="R193" s="103" t="str">
        <f t="shared" si="28"/>
        <v/>
      </c>
      <c r="S193" s="103" t="str">
        <f t="shared" si="29"/>
        <v/>
      </c>
      <c r="T193" s="105" t="str">
        <f t="shared" si="30"/>
        <v/>
      </c>
    </row>
    <row r="194" spans="6:20" x14ac:dyDescent="0.25">
      <c r="F194" s="98"/>
      <c r="G194" s="106">
        <v>45933</v>
      </c>
      <c r="H194" s="97" t="str">
        <f t="shared" si="22"/>
        <v>金</v>
      </c>
      <c r="I194" s="107" t="str">
        <f>IF(OR(H194="土",H194="日",COUNTIF(祝日!A:A,'2_学校予定の入力'!G194)&gt;0),"○","")</f>
        <v/>
      </c>
      <c r="J194" s="111" t="str">
        <f t="shared" si="23"/>
        <v/>
      </c>
      <c r="K194" s="108" t="str">
        <f ca="1">IFERROR(CONCATENATE(VLOOKUP(S194,一覧!D:E,2,0)," ",VLOOKUP(S194,一覧!D:P,13,0)),"")</f>
        <v/>
      </c>
      <c r="L194" s="104" t="str">
        <f t="shared" si="24"/>
        <v/>
      </c>
      <c r="M194" s="109" t="str">
        <f t="shared" si="25"/>
        <v/>
      </c>
      <c r="N194" s="98"/>
      <c r="O194" s="110">
        <f t="shared" si="26"/>
        <v>1</v>
      </c>
      <c r="P194" s="103">
        <f>IF(O194="","",IF(SUM(O$9:O194)&gt;'1_使用順の確定'!$D$12,"",SUM(O$9:O194)))</f>
        <v>71</v>
      </c>
      <c r="Q194" s="103" t="str">
        <f t="shared" si="27"/>
        <v/>
      </c>
      <c r="R194" s="103" t="str">
        <f t="shared" si="28"/>
        <v/>
      </c>
      <c r="S194" s="103" t="str">
        <f t="shared" si="29"/>
        <v/>
      </c>
      <c r="T194" s="105" t="str">
        <f t="shared" si="30"/>
        <v/>
      </c>
    </row>
    <row r="195" spans="6:20" x14ac:dyDescent="0.25">
      <c r="F195" s="98"/>
      <c r="G195" s="106">
        <v>45934</v>
      </c>
      <c r="H195" s="97" t="str">
        <f t="shared" si="22"/>
        <v>土</v>
      </c>
      <c r="I195" s="107" t="str">
        <f>IF(OR(H195="土",H195="日",COUNTIF(祝日!A:A,'2_学校予定の入力'!G195)&gt;0),"○","")</f>
        <v>○</v>
      </c>
      <c r="J195" s="111" t="str">
        <f t="shared" si="23"/>
        <v/>
      </c>
      <c r="K195" s="108" t="str">
        <f ca="1">IFERROR(CONCATENATE(VLOOKUP(S195,一覧!D:E,2,0)," ",VLOOKUP(S195,一覧!D:P,13,0)),"")</f>
        <v/>
      </c>
      <c r="L195" s="104" t="str">
        <f t="shared" si="24"/>
        <v/>
      </c>
      <c r="M195" s="109" t="str">
        <f t="shared" si="25"/>
        <v/>
      </c>
      <c r="N195" s="98"/>
      <c r="O195" s="110" t="str">
        <f t="shared" si="26"/>
        <v/>
      </c>
      <c r="P195" s="103" t="str">
        <f>IF(O195="","",IF(SUM(O$9:O195)&gt;'1_使用順の確定'!$D$12,"",SUM(O$9:O195)))</f>
        <v/>
      </c>
      <c r="Q195" s="103" t="str">
        <f t="shared" si="27"/>
        <v/>
      </c>
      <c r="R195" s="103" t="str">
        <f t="shared" si="28"/>
        <v/>
      </c>
      <c r="S195" s="103" t="str">
        <f t="shared" si="29"/>
        <v/>
      </c>
      <c r="T195" s="105" t="str">
        <f t="shared" si="30"/>
        <v/>
      </c>
    </row>
    <row r="196" spans="6:20" x14ac:dyDescent="0.25">
      <c r="F196" s="98"/>
      <c r="G196" s="106">
        <v>45935</v>
      </c>
      <c r="H196" s="97" t="str">
        <f t="shared" si="22"/>
        <v>日</v>
      </c>
      <c r="I196" s="107" t="str">
        <f>IF(OR(H196="土",H196="日",COUNTIF(祝日!A:A,'2_学校予定の入力'!G196)&gt;0),"○","")</f>
        <v>○</v>
      </c>
      <c r="J196" s="111" t="str">
        <f t="shared" si="23"/>
        <v/>
      </c>
      <c r="K196" s="108" t="str">
        <f ca="1">IFERROR(CONCATENATE(VLOOKUP(S196,一覧!D:E,2,0)," ",VLOOKUP(S196,一覧!D:P,13,0)),"")</f>
        <v/>
      </c>
      <c r="L196" s="104" t="str">
        <f t="shared" si="24"/>
        <v/>
      </c>
      <c r="M196" s="109" t="str">
        <f t="shared" si="25"/>
        <v/>
      </c>
      <c r="N196" s="98"/>
      <c r="O196" s="110" t="str">
        <f t="shared" si="26"/>
        <v/>
      </c>
      <c r="P196" s="103" t="str">
        <f>IF(O196="","",IF(SUM(O$9:O196)&gt;'1_使用順の確定'!$D$12,"",SUM(O$9:O196)))</f>
        <v/>
      </c>
      <c r="Q196" s="103" t="str">
        <f t="shared" si="27"/>
        <v/>
      </c>
      <c r="R196" s="103" t="str">
        <f t="shared" si="28"/>
        <v/>
      </c>
      <c r="S196" s="103" t="str">
        <f t="shared" si="29"/>
        <v/>
      </c>
      <c r="T196" s="105" t="str">
        <f t="shared" si="30"/>
        <v/>
      </c>
    </row>
    <row r="197" spans="6:20" x14ac:dyDescent="0.25">
      <c r="F197" s="98"/>
      <c r="G197" s="106">
        <v>45936</v>
      </c>
      <c r="H197" s="97" t="str">
        <f t="shared" si="22"/>
        <v>月</v>
      </c>
      <c r="I197" s="107" t="str">
        <f>IF(OR(H197="土",H197="日",COUNTIF(祝日!A:A,'2_学校予定の入力'!G197)&gt;0),"○","")</f>
        <v/>
      </c>
      <c r="J197" s="111" t="str">
        <f t="shared" si="23"/>
        <v/>
      </c>
      <c r="K197" s="108" t="str">
        <f ca="1">IFERROR(CONCATENATE(VLOOKUP(S197,一覧!D:E,2,0)," ",VLOOKUP(S197,一覧!D:P,13,0)),"")</f>
        <v/>
      </c>
      <c r="L197" s="104" t="str">
        <f t="shared" si="24"/>
        <v/>
      </c>
      <c r="M197" s="109" t="str">
        <f t="shared" si="25"/>
        <v/>
      </c>
      <c r="N197" s="98"/>
      <c r="O197" s="110">
        <f t="shared" si="26"/>
        <v>1</v>
      </c>
      <c r="P197" s="103">
        <f>IF(O197="","",IF(SUM(O$9:O197)&gt;'1_使用順の確定'!$D$12,"",SUM(O$9:O197)))</f>
        <v>72</v>
      </c>
      <c r="Q197" s="103" t="str">
        <f t="shared" si="27"/>
        <v/>
      </c>
      <c r="R197" s="103" t="str">
        <f t="shared" si="28"/>
        <v/>
      </c>
      <c r="S197" s="103" t="str">
        <f t="shared" si="29"/>
        <v/>
      </c>
      <c r="T197" s="105" t="str">
        <f t="shared" si="30"/>
        <v/>
      </c>
    </row>
    <row r="198" spans="6:20" x14ac:dyDescent="0.25">
      <c r="F198" s="98"/>
      <c r="G198" s="106">
        <v>45937</v>
      </c>
      <c r="H198" s="97" t="str">
        <f t="shared" si="22"/>
        <v>火</v>
      </c>
      <c r="I198" s="107" t="str">
        <f>IF(OR(H198="土",H198="日",COUNTIF(祝日!A:A,'2_学校予定の入力'!G198)&gt;0),"○","")</f>
        <v/>
      </c>
      <c r="J198" s="111" t="str">
        <f t="shared" si="23"/>
        <v/>
      </c>
      <c r="K198" s="108" t="str">
        <f ca="1">IFERROR(CONCATENATE(VLOOKUP(S198,一覧!D:E,2,0)," ",VLOOKUP(S198,一覧!D:P,13,0)),"")</f>
        <v/>
      </c>
      <c r="L198" s="104" t="str">
        <f t="shared" si="24"/>
        <v/>
      </c>
      <c r="M198" s="109" t="str">
        <f t="shared" si="25"/>
        <v/>
      </c>
      <c r="N198" s="98"/>
      <c r="O198" s="110">
        <f t="shared" si="26"/>
        <v>1</v>
      </c>
      <c r="P198" s="103">
        <f>IF(O198="","",IF(SUM(O$9:O198)&gt;'1_使用順の確定'!$D$12,"",SUM(O$9:O198)))</f>
        <v>73</v>
      </c>
      <c r="Q198" s="103" t="str">
        <f t="shared" si="27"/>
        <v/>
      </c>
      <c r="R198" s="103" t="str">
        <f t="shared" si="28"/>
        <v/>
      </c>
      <c r="S198" s="103" t="str">
        <f t="shared" si="29"/>
        <v/>
      </c>
      <c r="T198" s="105" t="str">
        <f t="shared" si="30"/>
        <v/>
      </c>
    </row>
    <row r="199" spans="6:20" x14ac:dyDescent="0.25">
      <c r="F199" s="98"/>
      <c r="G199" s="106">
        <v>45938</v>
      </c>
      <c r="H199" s="97" t="str">
        <f t="shared" si="22"/>
        <v>水</v>
      </c>
      <c r="I199" s="107" t="str">
        <f>IF(OR(H199="土",H199="日",COUNTIF(祝日!A:A,'2_学校予定の入力'!G199)&gt;0),"○","")</f>
        <v/>
      </c>
      <c r="J199" s="111" t="str">
        <f t="shared" si="23"/>
        <v/>
      </c>
      <c r="K199" s="108" t="str">
        <f ca="1">IFERROR(CONCATENATE(VLOOKUP(S199,一覧!D:E,2,0)," ",VLOOKUP(S199,一覧!D:P,13,0)),"")</f>
        <v/>
      </c>
      <c r="L199" s="104" t="str">
        <f t="shared" si="24"/>
        <v/>
      </c>
      <c r="M199" s="109" t="str">
        <f t="shared" si="25"/>
        <v/>
      </c>
      <c r="N199" s="98"/>
      <c r="O199" s="110">
        <f t="shared" si="26"/>
        <v>1</v>
      </c>
      <c r="P199" s="103">
        <f>IF(O199="","",IF(SUM(O$9:O199)&gt;'1_使用順の確定'!$D$12,"",SUM(O$9:O199)))</f>
        <v>74</v>
      </c>
      <c r="Q199" s="103" t="str">
        <f t="shared" si="27"/>
        <v/>
      </c>
      <c r="R199" s="103" t="str">
        <f t="shared" si="28"/>
        <v/>
      </c>
      <c r="S199" s="103" t="str">
        <f t="shared" si="29"/>
        <v/>
      </c>
      <c r="T199" s="105" t="str">
        <f t="shared" si="30"/>
        <v/>
      </c>
    </row>
    <row r="200" spans="6:20" x14ac:dyDescent="0.25">
      <c r="F200" s="98"/>
      <c r="G200" s="106">
        <v>45939</v>
      </c>
      <c r="H200" s="97" t="str">
        <f t="shared" si="22"/>
        <v>木</v>
      </c>
      <c r="I200" s="107" t="str">
        <f>IF(OR(H200="土",H200="日",COUNTIF(祝日!A:A,'2_学校予定の入力'!G200)&gt;0),"○","")</f>
        <v/>
      </c>
      <c r="J200" s="111" t="str">
        <f t="shared" si="23"/>
        <v/>
      </c>
      <c r="K200" s="108" t="str">
        <f ca="1">IFERROR(CONCATENATE(VLOOKUP(S200,一覧!D:E,2,0)," ",VLOOKUP(S200,一覧!D:P,13,0)),"")</f>
        <v/>
      </c>
      <c r="L200" s="104" t="str">
        <f t="shared" si="24"/>
        <v/>
      </c>
      <c r="M200" s="109" t="str">
        <f t="shared" si="25"/>
        <v/>
      </c>
      <c r="N200" s="98"/>
      <c r="O200" s="110">
        <f t="shared" si="26"/>
        <v>1</v>
      </c>
      <c r="P200" s="103">
        <f>IF(O200="","",IF(SUM(O$9:O200)&gt;'1_使用順の確定'!$D$12,"",SUM(O$9:O200)))</f>
        <v>75</v>
      </c>
      <c r="Q200" s="103" t="str">
        <f t="shared" si="27"/>
        <v/>
      </c>
      <c r="R200" s="103" t="str">
        <f t="shared" si="28"/>
        <v/>
      </c>
      <c r="S200" s="103" t="str">
        <f t="shared" si="29"/>
        <v/>
      </c>
      <c r="T200" s="105" t="str">
        <f t="shared" si="30"/>
        <v/>
      </c>
    </row>
    <row r="201" spans="6:20" x14ac:dyDescent="0.25">
      <c r="F201" s="98"/>
      <c r="G201" s="106">
        <v>45940</v>
      </c>
      <c r="H201" s="97" t="str">
        <f t="shared" ref="H201:H264" si="31">TEXT(G201,"aaa")</f>
        <v>金</v>
      </c>
      <c r="I201" s="107" t="str">
        <f>IF(OR(H201="土",H201="日",COUNTIF(祝日!A:A,'2_学校予定の入力'!G201)&gt;0),"○","")</f>
        <v/>
      </c>
      <c r="J201" s="111" t="str">
        <f t="shared" ref="J201:J264" si="32">IFERROR(VLOOKUP(Q201,$B$28:$C$32,2,0),"")</f>
        <v/>
      </c>
      <c r="K201" s="108" t="str">
        <f ca="1">IFERROR(CONCATENATE(VLOOKUP(S201,一覧!D:E,2,0)," ",VLOOKUP(S201,一覧!D:P,13,0)),"")</f>
        <v/>
      </c>
      <c r="L201" s="104" t="str">
        <f t="shared" ref="L201:L264" si="33">IF(OR(AND($C$12&lt;=G201,G201&lt;=$D$12),AND($C$13&lt;=G201,G201&lt;=$D$13),AND($C$14&lt;=G201,G201&lt;=$D$14)),"〇","")</f>
        <v/>
      </c>
      <c r="M201" s="109" t="str">
        <f t="shared" ref="M201:M264" si="34">IFERROR(VLOOKUP(G201,$B$37:$E$126,3,0),"")</f>
        <v/>
      </c>
      <c r="N201" s="98"/>
      <c r="O201" s="110">
        <f t="shared" ref="O201:O264" si="35">IF(G201&lt;$B$8,"",IF(CONCATENATE(I201,L201,M201,T201)="",1,""))</f>
        <v>1</v>
      </c>
      <c r="P201" s="103">
        <f>IF(O201="","",IF(SUM(O$9:O201)&gt;'1_使用順の確定'!$D$12,"",SUM(O$9:O201)))</f>
        <v>76</v>
      </c>
      <c r="Q201" s="103" t="str">
        <f t="shared" ref="Q201:Q264" si="36">IFERROR(IF(MOD(P201,$Q$8)=0,$Q$8,MOD(P201,$Q$8)),"")</f>
        <v/>
      </c>
      <c r="R201" s="103" t="str">
        <f t="shared" ref="R201:R264" si="37">IFERROR(ROUNDUP(P201/$Q$8,0),"")</f>
        <v/>
      </c>
      <c r="S201" s="103" t="str">
        <f t="shared" ref="S201:S264" si="38">IF(J201&gt;0,CONCATENATE(J201,R201),"")</f>
        <v/>
      </c>
      <c r="T201" s="105" t="str">
        <f t="shared" ref="T201:T264" si="39">IFERROR(IF(VLOOKUP(H201,$B$17:$C$21,2,0)="×","×",""),"")</f>
        <v/>
      </c>
    </row>
    <row r="202" spans="6:20" x14ac:dyDescent="0.25">
      <c r="F202" s="98"/>
      <c r="G202" s="106">
        <v>45941</v>
      </c>
      <c r="H202" s="97" t="str">
        <f t="shared" si="31"/>
        <v>土</v>
      </c>
      <c r="I202" s="107" t="str">
        <f>IF(OR(H202="土",H202="日",COUNTIF(祝日!A:A,'2_学校予定の入力'!G202)&gt;0),"○","")</f>
        <v>○</v>
      </c>
      <c r="J202" s="111" t="str">
        <f t="shared" si="32"/>
        <v/>
      </c>
      <c r="K202" s="108" t="str">
        <f ca="1">IFERROR(CONCATENATE(VLOOKUP(S202,一覧!D:E,2,0)," ",VLOOKUP(S202,一覧!D:P,13,0)),"")</f>
        <v/>
      </c>
      <c r="L202" s="104" t="str">
        <f t="shared" si="33"/>
        <v/>
      </c>
      <c r="M202" s="109" t="str">
        <f t="shared" si="34"/>
        <v/>
      </c>
      <c r="N202" s="98"/>
      <c r="O202" s="110" t="str">
        <f t="shared" si="35"/>
        <v/>
      </c>
      <c r="P202" s="103" t="str">
        <f>IF(O202="","",IF(SUM(O$9:O202)&gt;'1_使用順の確定'!$D$12,"",SUM(O$9:O202)))</f>
        <v/>
      </c>
      <c r="Q202" s="103" t="str">
        <f t="shared" si="36"/>
        <v/>
      </c>
      <c r="R202" s="103" t="str">
        <f t="shared" si="37"/>
        <v/>
      </c>
      <c r="S202" s="103" t="str">
        <f t="shared" si="38"/>
        <v/>
      </c>
      <c r="T202" s="105" t="str">
        <f t="shared" si="39"/>
        <v/>
      </c>
    </row>
    <row r="203" spans="6:20" x14ac:dyDescent="0.25">
      <c r="F203" s="98"/>
      <c r="G203" s="106">
        <v>45942</v>
      </c>
      <c r="H203" s="97" t="str">
        <f t="shared" si="31"/>
        <v>日</v>
      </c>
      <c r="I203" s="107" t="str">
        <f>IF(OR(H203="土",H203="日",COUNTIF(祝日!A:A,'2_学校予定の入力'!G203)&gt;0),"○","")</f>
        <v>○</v>
      </c>
      <c r="J203" s="111" t="str">
        <f t="shared" si="32"/>
        <v/>
      </c>
      <c r="K203" s="108" t="str">
        <f ca="1">IFERROR(CONCATENATE(VLOOKUP(S203,一覧!D:E,2,0)," ",VLOOKUP(S203,一覧!D:P,13,0)),"")</f>
        <v/>
      </c>
      <c r="L203" s="104" t="str">
        <f t="shared" si="33"/>
        <v/>
      </c>
      <c r="M203" s="109" t="str">
        <f t="shared" si="34"/>
        <v/>
      </c>
      <c r="N203" s="98"/>
      <c r="O203" s="110" t="str">
        <f t="shared" si="35"/>
        <v/>
      </c>
      <c r="P203" s="103" t="str">
        <f>IF(O203="","",IF(SUM(O$9:O203)&gt;'1_使用順の確定'!$D$12,"",SUM(O$9:O203)))</f>
        <v/>
      </c>
      <c r="Q203" s="103" t="str">
        <f t="shared" si="36"/>
        <v/>
      </c>
      <c r="R203" s="103" t="str">
        <f t="shared" si="37"/>
        <v/>
      </c>
      <c r="S203" s="103" t="str">
        <f t="shared" si="38"/>
        <v/>
      </c>
      <c r="T203" s="105" t="str">
        <f t="shared" si="39"/>
        <v/>
      </c>
    </row>
    <row r="204" spans="6:20" x14ac:dyDescent="0.25">
      <c r="F204" s="98"/>
      <c r="G204" s="106">
        <v>45943</v>
      </c>
      <c r="H204" s="97" t="str">
        <f t="shared" si="31"/>
        <v>月</v>
      </c>
      <c r="I204" s="107" t="str">
        <f>IF(OR(H204="土",H204="日",COUNTIF(祝日!A:A,'2_学校予定の入力'!G204)&gt;0),"○","")</f>
        <v>○</v>
      </c>
      <c r="J204" s="111" t="str">
        <f t="shared" si="32"/>
        <v/>
      </c>
      <c r="K204" s="108" t="str">
        <f ca="1">IFERROR(CONCATENATE(VLOOKUP(S204,一覧!D:E,2,0)," ",VLOOKUP(S204,一覧!D:P,13,0)),"")</f>
        <v/>
      </c>
      <c r="L204" s="104" t="str">
        <f t="shared" si="33"/>
        <v/>
      </c>
      <c r="M204" s="109" t="str">
        <f t="shared" si="34"/>
        <v/>
      </c>
      <c r="N204" s="98"/>
      <c r="O204" s="110" t="str">
        <f t="shared" si="35"/>
        <v/>
      </c>
      <c r="P204" s="103" t="str">
        <f>IF(O204="","",IF(SUM(O$9:O204)&gt;'1_使用順の確定'!$D$12,"",SUM(O$9:O204)))</f>
        <v/>
      </c>
      <c r="Q204" s="103" t="str">
        <f t="shared" si="36"/>
        <v/>
      </c>
      <c r="R204" s="103" t="str">
        <f t="shared" si="37"/>
        <v/>
      </c>
      <c r="S204" s="103" t="str">
        <f t="shared" si="38"/>
        <v/>
      </c>
      <c r="T204" s="105" t="str">
        <f t="shared" si="39"/>
        <v/>
      </c>
    </row>
    <row r="205" spans="6:20" x14ac:dyDescent="0.25">
      <c r="F205" s="98"/>
      <c r="G205" s="106">
        <v>45944</v>
      </c>
      <c r="H205" s="97" t="str">
        <f t="shared" si="31"/>
        <v>火</v>
      </c>
      <c r="I205" s="107" t="str">
        <f>IF(OR(H205="土",H205="日",COUNTIF(祝日!A:A,'2_学校予定の入力'!G205)&gt;0),"○","")</f>
        <v/>
      </c>
      <c r="J205" s="111" t="str">
        <f t="shared" si="32"/>
        <v/>
      </c>
      <c r="K205" s="108" t="str">
        <f ca="1">IFERROR(CONCATENATE(VLOOKUP(S205,一覧!D:E,2,0)," ",VLOOKUP(S205,一覧!D:P,13,0)),"")</f>
        <v/>
      </c>
      <c r="L205" s="104" t="str">
        <f t="shared" si="33"/>
        <v/>
      </c>
      <c r="M205" s="109" t="str">
        <f t="shared" si="34"/>
        <v/>
      </c>
      <c r="N205" s="98"/>
      <c r="O205" s="110">
        <f t="shared" si="35"/>
        <v>1</v>
      </c>
      <c r="P205" s="103">
        <f>IF(O205="","",IF(SUM(O$9:O205)&gt;'1_使用順の確定'!$D$12,"",SUM(O$9:O205)))</f>
        <v>77</v>
      </c>
      <c r="Q205" s="103" t="str">
        <f t="shared" si="36"/>
        <v/>
      </c>
      <c r="R205" s="103" t="str">
        <f t="shared" si="37"/>
        <v/>
      </c>
      <c r="S205" s="103" t="str">
        <f t="shared" si="38"/>
        <v/>
      </c>
      <c r="T205" s="105" t="str">
        <f t="shared" si="39"/>
        <v/>
      </c>
    </row>
    <row r="206" spans="6:20" x14ac:dyDescent="0.25">
      <c r="F206" s="98"/>
      <c r="G206" s="106">
        <v>45945</v>
      </c>
      <c r="H206" s="97" t="str">
        <f t="shared" si="31"/>
        <v>水</v>
      </c>
      <c r="I206" s="107" t="str">
        <f>IF(OR(H206="土",H206="日",COUNTIF(祝日!A:A,'2_学校予定の入力'!G206)&gt;0),"○","")</f>
        <v/>
      </c>
      <c r="J206" s="111" t="str">
        <f t="shared" si="32"/>
        <v/>
      </c>
      <c r="K206" s="108" t="str">
        <f ca="1">IFERROR(CONCATENATE(VLOOKUP(S206,一覧!D:E,2,0)," ",VLOOKUP(S206,一覧!D:P,13,0)),"")</f>
        <v/>
      </c>
      <c r="L206" s="104" t="str">
        <f t="shared" si="33"/>
        <v/>
      </c>
      <c r="M206" s="109" t="str">
        <f t="shared" si="34"/>
        <v/>
      </c>
      <c r="N206" s="98"/>
      <c r="O206" s="110">
        <f t="shared" si="35"/>
        <v>1</v>
      </c>
      <c r="P206" s="103">
        <f>IF(O206="","",IF(SUM(O$9:O206)&gt;'1_使用順の確定'!$D$12,"",SUM(O$9:O206)))</f>
        <v>78</v>
      </c>
      <c r="Q206" s="103" t="str">
        <f t="shared" si="36"/>
        <v/>
      </c>
      <c r="R206" s="103" t="str">
        <f t="shared" si="37"/>
        <v/>
      </c>
      <c r="S206" s="103" t="str">
        <f t="shared" si="38"/>
        <v/>
      </c>
      <c r="T206" s="105" t="str">
        <f t="shared" si="39"/>
        <v/>
      </c>
    </row>
    <row r="207" spans="6:20" x14ac:dyDescent="0.25">
      <c r="F207" s="98"/>
      <c r="G207" s="106">
        <v>45946</v>
      </c>
      <c r="H207" s="97" t="str">
        <f t="shared" si="31"/>
        <v>木</v>
      </c>
      <c r="I207" s="107" t="str">
        <f>IF(OR(H207="土",H207="日",COUNTIF(祝日!A:A,'2_学校予定の入力'!G207)&gt;0),"○","")</f>
        <v/>
      </c>
      <c r="J207" s="111" t="str">
        <f t="shared" si="32"/>
        <v/>
      </c>
      <c r="K207" s="108" t="str">
        <f ca="1">IFERROR(CONCATENATE(VLOOKUP(S207,一覧!D:E,2,0)," ",VLOOKUP(S207,一覧!D:P,13,0)),"")</f>
        <v/>
      </c>
      <c r="L207" s="104" t="str">
        <f t="shared" si="33"/>
        <v/>
      </c>
      <c r="M207" s="109" t="str">
        <f t="shared" si="34"/>
        <v/>
      </c>
      <c r="N207" s="98"/>
      <c r="O207" s="110">
        <f t="shared" si="35"/>
        <v>1</v>
      </c>
      <c r="P207" s="103">
        <f>IF(O207="","",IF(SUM(O$9:O207)&gt;'1_使用順の確定'!$D$12,"",SUM(O$9:O207)))</f>
        <v>79</v>
      </c>
      <c r="Q207" s="103" t="str">
        <f t="shared" si="36"/>
        <v/>
      </c>
      <c r="R207" s="103" t="str">
        <f t="shared" si="37"/>
        <v/>
      </c>
      <c r="S207" s="103" t="str">
        <f t="shared" si="38"/>
        <v/>
      </c>
      <c r="T207" s="105" t="str">
        <f t="shared" si="39"/>
        <v/>
      </c>
    </row>
    <row r="208" spans="6:20" x14ac:dyDescent="0.25">
      <c r="F208" s="98"/>
      <c r="G208" s="106">
        <v>45947</v>
      </c>
      <c r="H208" s="97" t="str">
        <f t="shared" si="31"/>
        <v>金</v>
      </c>
      <c r="I208" s="107" t="str">
        <f>IF(OR(H208="土",H208="日",COUNTIF(祝日!A:A,'2_学校予定の入力'!G208)&gt;0),"○","")</f>
        <v/>
      </c>
      <c r="J208" s="111" t="str">
        <f t="shared" si="32"/>
        <v/>
      </c>
      <c r="K208" s="108" t="str">
        <f ca="1">IFERROR(CONCATENATE(VLOOKUP(S208,一覧!D:E,2,0)," ",VLOOKUP(S208,一覧!D:P,13,0)),"")</f>
        <v/>
      </c>
      <c r="L208" s="104" t="str">
        <f t="shared" si="33"/>
        <v/>
      </c>
      <c r="M208" s="109" t="str">
        <f t="shared" si="34"/>
        <v/>
      </c>
      <c r="N208" s="98"/>
      <c r="O208" s="110">
        <f t="shared" si="35"/>
        <v>1</v>
      </c>
      <c r="P208" s="103">
        <f>IF(O208="","",IF(SUM(O$9:O208)&gt;'1_使用順の確定'!$D$12,"",SUM(O$9:O208)))</f>
        <v>80</v>
      </c>
      <c r="Q208" s="103" t="str">
        <f t="shared" si="36"/>
        <v/>
      </c>
      <c r="R208" s="103" t="str">
        <f t="shared" si="37"/>
        <v/>
      </c>
      <c r="S208" s="103" t="str">
        <f t="shared" si="38"/>
        <v/>
      </c>
      <c r="T208" s="105" t="str">
        <f t="shared" si="39"/>
        <v/>
      </c>
    </row>
    <row r="209" spans="6:20" x14ac:dyDescent="0.25">
      <c r="F209" s="98"/>
      <c r="G209" s="106">
        <v>45948</v>
      </c>
      <c r="H209" s="97" t="str">
        <f t="shared" si="31"/>
        <v>土</v>
      </c>
      <c r="I209" s="107" t="str">
        <f>IF(OR(H209="土",H209="日",COUNTIF(祝日!A:A,'2_学校予定の入力'!G209)&gt;0),"○","")</f>
        <v>○</v>
      </c>
      <c r="J209" s="111" t="str">
        <f t="shared" si="32"/>
        <v/>
      </c>
      <c r="K209" s="108" t="str">
        <f ca="1">IFERROR(CONCATENATE(VLOOKUP(S209,一覧!D:E,2,0)," ",VLOOKUP(S209,一覧!D:P,13,0)),"")</f>
        <v/>
      </c>
      <c r="L209" s="104" t="str">
        <f t="shared" si="33"/>
        <v/>
      </c>
      <c r="M209" s="109" t="str">
        <f t="shared" si="34"/>
        <v/>
      </c>
      <c r="N209" s="98"/>
      <c r="O209" s="110" t="str">
        <f t="shared" si="35"/>
        <v/>
      </c>
      <c r="P209" s="103" t="str">
        <f>IF(O209="","",IF(SUM(O$9:O209)&gt;'1_使用順の確定'!$D$12,"",SUM(O$9:O209)))</f>
        <v/>
      </c>
      <c r="Q209" s="103" t="str">
        <f t="shared" si="36"/>
        <v/>
      </c>
      <c r="R209" s="103" t="str">
        <f t="shared" si="37"/>
        <v/>
      </c>
      <c r="S209" s="103" t="str">
        <f t="shared" si="38"/>
        <v/>
      </c>
      <c r="T209" s="105" t="str">
        <f t="shared" si="39"/>
        <v/>
      </c>
    </row>
    <row r="210" spans="6:20" x14ac:dyDescent="0.25">
      <c r="F210" s="98"/>
      <c r="G210" s="106">
        <v>45949</v>
      </c>
      <c r="H210" s="97" t="str">
        <f t="shared" si="31"/>
        <v>日</v>
      </c>
      <c r="I210" s="107" t="str">
        <f>IF(OR(H210="土",H210="日",COUNTIF(祝日!A:A,'2_学校予定の入力'!G210)&gt;0),"○","")</f>
        <v>○</v>
      </c>
      <c r="J210" s="111" t="str">
        <f t="shared" si="32"/>
        <v/>
      </c>
      <c r="K210" s="108" t="str">
        <f ca="1">IFERROR(CONCATENATE(VLOOKUP(S210,一覧!D:E,2,0)," ",VLOOKUP(S210,一覧!D:P,13,0)),"")</f>
        <v/>
      </c>
      <c r="L210" s="104" t="str">
        <f t="shared" si="33"/>
        <v/>
      </c>
      <c r="M210" s="109" t="str">
        <f t="shared" si="34"/>
        <v/>
      </c>
      <c r="N210" s="98"/>
      <c r="O210" s="110" t="str">
        <f t="shared" si="35"/>
        <v/>
      </c>
      <c r="P210" s="103" t="str">
        <f>IF(O210="","",IF(SUM(O$9:O210)&gt;'1_使用順の確定'!$D$12,"",SUM(O$9:O210)))</f>
        <v/>
      </c>
      <c r="Q210" s="103" t="str">
        <f t="shared" si="36"/>
        <v/>
      </c>
      <c r="R210" s="103" t="str">
        <f t="shared" si="37"/>
        <v/>
      </c>
      <c r="S210" s="103" t="str">
        <f t="shared" si="38"/>
        <v/>
      </c>
      <c r="T210" s="105" t="str">
        <f t="shared" si="39"/>
        <v/>
      </c>
    </row>
    <row r="211" spans="6:20" x14ac:dyDescent="0.25">
      <c r="F211" s="98"/>
      <c r="G211" s="106">
        <v>45950</v>
      </c>
      <c r="H211" s="97" t="str">
        <f t="shared" si="31"/>
        <v>月</v>
      </c>
      <c r="I211" s="107" t="str">
        <f>IF(OR(H211="土",H211="日",COUNTIF(祝日!A:A,'2_学校予定の入力'!G211)&gt;0),"○","")</f>
        <v/>
      </c>
      <c r="J211" s="111" t="str">
        <f t="shared" si="32"/>
        <v/>
      </c>
      <c r="K211" s="108" t="str">
        <f ca="1">IFERROR(CONCATENATE(VLOOKUP(S211,一覧!D:E,2,0)," ",VLOOKUP(S211,一覧!D:P,13,0)),"")</f>
        <v/>
      </c>
      <c r="L211" s="104" t="str">
        <f t="shared" si="33"/>
        <v/>
      </c>
      <c r="M211" s="109" t="str">
        <f t="shared" si="34"/>
        <v>合唱コンクール練習</v>
      </c>
      <c r="N211" s="98"/>
      <c r="O211" s="110" t="str">
        <f t="shared" si="35"/>
        <v/>
      </c>
      <c r="P211" s="103" t="str">
        <f>IF(O211="","",IF(SUM(O$9:O211)&gt;'1_使用順の確定'!$D$12,"",SUM(O$9:O211)))</f>
        <v/>
      </c>
      <c r="Q211" s="103" t="str">
        <f t="shared" si="36"/>
        <v/>
      </c>
      <c r="R211" s="103" t="str">
        <f t="shared" si="37"/>
        <v/>
      </c>
      <c r="S211" s="103" t="str">
        <f t="shared" si="38"/>
        <v/>
      </c>
      <c r="T211" s="105" t="str">
        <f t="shared" si="39"/>
        <v/>
      </c>
    </row>
    <row r="212" spans="6:20" x14ac:dyDescent="0.25">
      <c r="F212" s="98"/>
      <c r="G212" s="106">
        <v>45951</v>
      </c>
      <c r="H212" s="97" t="str">
        <f t="shared" si="31"/>
        <v>火</v>
      </c>
      <c r="I212" s="107" t="str">
        <f>IF(OR(H212="土",H212="日",COUNTIF(祝日!A:A,'2_学校予定の入力'!G212)&gt;0),"○","")</f>
        <v/>
      </c>
      <c r="J212" s="111" t="str">
        <f t="shared" si="32"/>
        <v/>
      </c>
      <c r="K212" s="108" t="str">
        <f ca="1">IFERROR(CONCATENATE(VLOOKUP(S212,一覧!D:E,2,0)," ",VLOOKUP(S212,一覧!D:P,13,0)),"")</f>
        <v/>
      </c>
      <c r="L212" s="104" t="str">
        <f t="shared" si="33"/>
        <v/>
      </c>
      <c r="M212" s="109" t="str">
        <f t="shared" si="34"/>
        <v>合唱コンクール練習</v>
      </c>
      <c r="N212" s="98"/>
      <c r="O212" s="110" t="str">
        <f t="shared" si="35"/>
        <v/>
      </c>
      <c r="P212" s="103" t="str">
        <f>IF(O212="","",IF(SUM(O$9:O212)&gt;'1_使用順の確定'!$D$12,"",SUM(O$9:O212)))</f>
        <v/>
      </c>
      <c r="Q212" s="103" t="str">
        <f t="shared" si="36"/>
        <v/>
      </c>
      <c r="R212" s="103" t="str">
        <f t="shared" si="37"/>
        <v/>
      </c>
      <c r="S212" s="103" t="str">
        <f t="shared" si="38"/>
        <v/>
      </c>
      <c r="T212" s="105" t="str">
        <f t="shared" si="39"/>
        <v/>
      </c>
    </row>
    <row r="213" spans="6:20" x14ac:dyDescent="0.25">
      <c r="F213" s="98"/>
      <c r="G213" s="106">
        <v>45952</v>
      </c>
      <c r="H213" s="97" t="str">
        <f t="shared" si="31"/>
        <v>水</v>
      </c>
      <c r="I213" s="107" t="str">
        <f>IF(OR(H213="土",H213="日",COUNTIF(祝日!A:A,'2_学校予定の入力'!G213)&gt;0),"○","")</f>
        <v/>
      </c>
      <c r="J213" s="111" t="str">
        <f t="shared" si="32"/>
        <v/>
      </c>
      <c r="K213" s="108" t="str">
        <f ca="1">IFERROR(CONCATENATE(VLOOKUP(S213,一覧!D:E,2,0)," ",VLOOKUP(S213,一覧!D:P,13,0)),"")</f>
        <v/>
      </c>
      <c r="L213" s="104" t="str">
        <f t="shared" si="33"/>
        <v/>
      </c>
      <c r="M213" s="109" t="str">
        <f t="shared" si="34"/>
        <v>合唱コンクール練習</v>
      </c>
      <c r="N213" s="98"/>
      <c r="O213" s="110" t="str">
        <f t="shared" si="35"/>
        <v/>
      </c>
      <c r="P213" s="103" t="str">
        <f>IF(O213="","",IF(SUM(O$9:O213)&gt;'1_使用順の確定'!$D$12,"",SUM(O$9:O213)))</f>
        <v/>
      </c>
      <c r="Q213" s="103" t="str">
        <f t="shared" si="36"/>
        <v/>
      </c>
      <c r="R213" s="103" t="str">
        <f t="shared" si="37"/>
        <v/>
      </c>
      <c r="S213" s="103" t="str">
        <f t="shared" si="38"/>
        <v/>
      </c>
      <c r="T213" s="105" t="str">
        <f t="shared" si="39"/>
        <v/>
      </c>
    </row>
    <row r="214" spans="6:20" x14ac:dyDescent="0.25">
      <c r="F214" s="98"/>
      <c r="G214" s="106">
        <v>45953</v>
      </c>
      <c r="H214" s="97" t="str">
        <f t="shared" si="31"/>
        <v>木</v>
      </c>
      <c r="I214" s="107" t="str">
        <f>IF(OR(H214="土",H214="日",COUNTIF(祝日!A:A,'2_学校予定の入力'!G214)&gt;0),"○","")</f>
        <v/>
      </c>
      <c r="J214" s="111" t="str">
        <f t="shared" si="32"/>
        <v/>
      </c>
      <c r="K214" s="108" t="str">
        <f ca="1">IFERROR(CONCATENATE(VLOOKUP(S214,一覧!D:E,2,0)," ",VLOOKUP(S214,一覧!D:P,13,0)),"")</f>
        <v/>
      </c>
      <c r="L214" s="104" t="str">
        <f t="shared" si="33"/>
        <v/>
      </c>
      <c r="M214" s="109" t="str">
        <f t="shared" si="34"/>
        <v>合唱コンクール練習</v>
      </c>
      <c r="N214" s="98"/>
      <c r="O214" s="110" t="str">
        <f t="shared" si="35"/>
        <v/>
      </c>
      <c r="P214" s="103" t="str">
        <f>IF(O214="","",IF(SUM(O$9:O214)&gt;'1_使用順の確定'!$D$12,"",SUM(O$9:O214)))</f>
        <v/>
      </c>
      <c r="Q214" s="103" t="str">
        <f t="shared" si="36"/>
        <v/>
      </c>
      <c r="R214" s="103" t="str">
        <f t="shared" si="37"/>
        <v/>
      </c>
      <c r="S214" s="103" t="str">
        <f t="shared" si="38"/>
        <v/>
      </c>
      <c r="T214" s="105" t="str">
        <f t="shared" si="39"/>
        <v/>
      </c>
    </row>
    <row r="215" spans="6:20" x14ac:dyDescent="0.25">
      <c r="F215" s="98"/>
      <c r="G215" s="106">
        <v>45954</v>
      </c>
      <c r="H215" s="97" t="str">
        <f t="shared" si="31"/>
        <v>金</v>
      </c>
      <c r="I215" s="107" t="str">
        <f>IF(OR(H215="土",H215="日",COUNTIF(祝日!A:A,'2_学校予定の入力'!G215)&gt;0),"○","")</f>
        <v/>
      </c>
      <c r="J215" s="111" t="str">
        <f t="shared" si="32"/>
        <v/>
      </c>
      <c r="K215" s="108" t="str">
        <f ca="1">IFERROR(CONCATENATE(VLOOKUP(S215,一覧!D:E,2,0)," ",VLOOKUP(S215,一覧!D:P,13,0)),"")</f>
        <v/>
      </c>
      <c r="L215" s="104" t="str">
        <f t="shared" si="33"/>
        <v/>
      </c>
      <c r="M215" s="109" t="str">
        <f t="shared" si="34"/>
        <v>合唱コンクール</v>
      </c>
      <c r="N215" s="98"/>
      <c r="O215" s="110" t="str">
        <f t="shared" si="35"/>
        <v/>
      </c>
      <c r="P215" s="103" t="str">
        <f>IF(O215="","",IF(SUM(O$9:O215)&gt;'1_使用順の確定'!$D$12,"",SUM(O$9:O215)))</f>
        <v/>
      </c>
      <c r="Q215" s="103" t="str">
        <f t="shared" si="36"/>
        <v/>
      </c>
      <c r="R215" s="103" t="str">
        <f t="shared" si="37"/>
        <v/>
      </c>
      <c r="S215" s="103" t="str">
        <f t="shared" si="38"/>
        <v/>
      </c>
      <c r="T215" s="105" t="str">
        <f t="shared" si="39"/>
        <v/>
      </c>
    </row>
    <row r="216" spans="6:20" x14ac:dyDescent="0.25">
      <c r="F216" s="98"/>
      <c r="G216" s="106">
        <v>45955</v>
      </c>
      <c r="H216" s="97" t="str">
        <f t="shared" si="31"/>
        <v>土</v>
      </c>
      <c r="I216" s="107" t="str">
        <f>IF(OR(H216="土",H216="日",COUNTIF(祝日!A:A,'2_学校予定の入力'!G216)&gt;0),"○","")</f>
        <v>○</v>
      </c>
      <c r="J216" s="111" t="str">
        <f t="shared" si="32"/>
        <v/>
      </c>
      <c r="K216" s="108" t="str">
        <f ca="1">IFERROR(CONCATENATE(VLOOKUP(S216,一覧!D:E,2,0)," ",VLOOKUP(S216,一覧!D:P,13,0)),"")</f>
        <v/>
      </c>
      <c r="L216" s="104" t="str">
        <f t="shared" si="33"/>
        <v/>
      </c>
      <c r="M216" s="109" t="str">
        <f t="shared" si="34"/>
        <v>学校祭</v>
      </c>
      <c r="N216" s="98"/>
      <c r="O216" s="110" t="str">
        <f t="shared" si="35"/>
        <v/>
      </c>
      <c r="P216" s="103" t="str">
        <f>IF(O216="","",IF(SUM(O$9:O216)&gt;'1_使用順の確定'!$D$12,"",SUM(O$9:O216)))</f>
        <v/>
      </c>
      <c r="Q216" s="103" t="str">
        <f t="shared" si="36"/>
        <v/>
      </c>
      <c r="R216" s="103" t="str">
        <f t="shared" si="37"/>
        <v/>
      </c>
      <c r="S216" s="103" t="str">
        <f t="shared" si="38"/>
        <v/>
      </c>
      <c r="T216" s="105" t="str">
        <f t="shared" si="39"/>
        <v/>
      </c>
    </row>
    <row r="217" spans="6:20" x14ac:dyDescent="0.25">
      <c r="F217" s="98"/>
      <c r="G217" s="106">
        <v>45956</v>
      </c>
      <c r="H217" s="97" t="str">
        <f t="shared" si="31"/>
        <v>日</v>
      </c>
      <c r="I217" s="107" t="str">
        <f>IF(OR(H217="土",H217="日",COUNTIF(祝日!A:A,'2_学校予定の入力'!G217)&gt;0),"○","")</f>
        <v>○</v>
      </c>
      <c r="J217" s="111" t="str">
        <f t="shared" si="32"/>
        <v/>
      </c>
      <c r="K217" s="108" t="str">
        <f ca="1">IFERROR(CONCATENATE(VLOOKUP(S217,一覧!D:E,2,0)," ",VLOOKUP(S217,一覧!D:P,13,0)),"")</f>
        <v/>
      </c>
      <c r="L217" s="104" t="str">
        <f t="shared" si="33"/>
        <v/>
      </c>
      <c r="M217" s="109" t="str">
        <f t="shared" si="34"/>
        <v/>
      </c>
      <c r="N217" s="98"/>
      <c r="O217" s="110" t="str">
        <f t="shared" si="35"/>
        <v/>
      </c>
      <c r="P217" s="103" t="str">
        <f>IF(O217="","",IF(SUM(O$9:O217)&gt;'1_使用順の確定'!$D$12,"",SUM(O$9:O217)))</f>
        <v/>
      </c>
      <c r="Q217" s="103" t="str">
        <f t="shared" si="36"/>
        <v/>
      </c>
      <c r="R217" s="103" t="str">
        <f t="shared" si="37"/>
        <v/>
      </c>
      <c r="S217" s="103" t="str">
        <f t="shared" si="38"/>
        <v/>
      </c>
      <c r="T217" s="105" t="str">
        <f t="shared" si="39"/>
        <v/>
      </c>
    </row>
    <row r="218" spans="6:20" x14ac:dyDescent="0.25">
      <c r="F218" s="98"/>
      <c r="G218" s="106">
        <v>45957</v>
      </c>
      <c r="H218" s="97" t="str">
        <f t="shared" si="31"/>
        <v>月</v>
      </c>
      <c r="I218" s="107" t="str">
        <f>IF(OR(H218="土",H218="日",COUNTIF(祝日!A:A,'2_学校予定の入力'!G218)&gt;0),"○","")</f>
        <v/>
      </c>
      <c r="J218" s="111" t="str">
        <f t="shared" si="32"/>
        <v/>
      </c>
      <c r="K218" s="108" t="str">
        <f ca="1">IFERROR(CONCATENATE(VLOOKUP(S218,一覧!D:E,2,0)," ",VLOOKUP(S218,一覧!D:P,13,0)),"")</f>
        <v/>
      </c>
      <c r="L218" s="104" t="str">
        <f t="shared" si="33"/>
        <v/>
      </c>
      <c r="M218" s="109" t="str">
        <f t="shared" si="34"/>
        <v/>
      </c>
      <c r="N218" s="98"/>
      <c r="O218" s="110">
        <f t="shared" si="35"/>
        <v>1</v>
      </c>
      <c r="P218" s="103">
        <f>IF(O218="","",IF(SUM(O$9:O218)&gt;'1_使用順の確定'!$D$12,"",SUM(O$9:O218)))</f>
        <v>81</v>
      </c>
      <c r="Q218" s="103" t="str">
        <f t="shared" si="36"/>
        <v/>
      </c>
      <c r="R218" s="103" t="str">
        <f t="shared" si="37"/>
        <v/>
      </c>
      <c r="S218" s="103" t="str">
        <f t="shared" si="38"/>
        <v/>
      </c>
      <c r="T218" s="105" t="str">
        <f t="shared" si="39"/>
        <v/>
      </c>
    </row>
    <row r="219" spans="6:20" x14ac:dyDescent="0.25">
      <c r="F219" s="98"/>
      <c r="G219" s="106">
        <v>45958</v>
      </c>
      <c r="H219" s="97" t="str">
        <f t="shared" si="31"/>
        <v>火</v>
      </c>
      <c r="I219" s="107" t="str">
        <f>IF(OR(H219="土",H219="日",COUNTIF(祝日!A:A,'2_学校予定の入力'!G219)&gt;0),"○","")</f>
        <v/>
      </c>
      <c r="J219" s="111" t="str">
        <f t="shared" si="32"/>
        <v/>
      </c>
      <c r="K219" s="108" t="str">
        <f ca="1">IFERROR(CONCATENATE(VLOOKUP(S219,一覧!D:E,2,0)," ",VLOOKUP(S219,一覧!D:P,13,0)),"")</f>
        <v/>
      </c>
      <c r="L219" s="104" t="str">
        <f t="shared" si="33"/>
        <v/>
      </c>
      <c r="M219" s="109" t="str">
        <f t="shared" si="34"/>
        <v/>
      </c>
      <c r="N219" s="98"/>
      <c r="O219" s="110">
        <f t="shared" si="35"/>
        <v>1</v>
      </c>
      <c r="P219" s="103">
        <f>IF(O219="","",IF(SUM(O$9:O219)&gt;'1_使用順の確定'!$D$12,"",SUM(O$9:O219)))</f>
        <v>82</v>
      </c>
      <c r="Q219" s="103" t="str">
        <f t="shared" si="36"/>
        <v/>
      </c>
      <c r="R219" s="103" t="str">
        <f t="shared" si="37"/>
        <v/>
      </c>
      <c r="S219" s="103" t="str">
        <f t="shared" si="38"/>
        <v/>
      </c>
      <c r="T219" s="105" t="str">
        <f t="shared" si="39"/>
        <v/>
      </c>
    </row>
    <row r="220" spans="6:20" x14ac:dyDescent="0.25">
      <c r="F220" s="98"/>
      <c r="G220" s="106">
        <v>45959</v>
      </c>
      <c r="H220" s="97" t="str">
        <f t="shared" si="31"/>
        <v>水</v>
      </c>
      <c r="I220" s="107" t="str">
        <f>IF(OR(H220="土",H220="日",COUNTIF(祝日!A:A,'2_学校予定の入力'!G220)&gt;0),"○","")</f>
        <v/>
      </c>
      <c r="J220" s="111" t="str">
        <f t="shared" si="32"/>
        <v/>
      </c>
      <c r="K220" s="108" t="str">
        <f ca="1">IFERROR(CONCATENATE(VLOOKUP(S220,一覧!D:E,2,0)," ",VLOOKUP(S220,一覧!D:P,13,0)),"")</f>
        <v/>
      </c>
      <c r="L220" s="104" t="str">
        <f t="shared" si="33"/>
        <v/>
      </c>
      <c r="M220" s="109" t="str">
        <f t="shared" si="34"/>
        <v/>
      </c>
      <c r="N220" s="98"/>
      <c r="O220" s="110">
        <f t="shared" si="35"/>
        <v>1</v>
      </c>
      <c r="P220" s="103">
        <f>IF(O220="","",IF(SUM(O$9:O220)&gt;'1_使用順の確定'!$D$12,"",SUM(O$9:O220)))</f>
        <v>83</v>
      </c>
      <c r="Q220" s="103" t="str">
        <f t="shared" si="36"/>
        <v/>
      </c>
      <c r="R220" s="103" t="str">
        <f t="shared" si="37"/>
        <v/>
      </c>
      <c r="S220" s="103" t="str">
        <f t="shared" si="38"/>
        <v/>
      </c>
      <c r="T220" s="105" t="str">
        <f t="shared" si="39"/>
        <v/>
      </c>
    </row>
    <row r="221" spans="6:20" x14ac:dyDescent="0.25">
      <c r="F221" s="98"/>
      <c r="G221" s="106">
        <v>45960</v>
      </c>
      <c r="H221" s="97" t="str">
        <f t="shared" si="31"/>
        <v>木</v>
      </c>
      <c r="I221" s="107" t="str">
        <f>IF(OR(H221="土",H221="日",COUNTIF(祝日!A:A,'2_学校予定の入力'!G221)&gt;0),"○","")</f>
        <v/>
      </c>
      <c r="J221" s="111" t="str">
        <f t="shared" si="32"/>
        <v/>
      </c>
      <c r="K221" s="108" t="str">
        <f ca="1">IFERROR(CONCATENATE(VLOOKUP(S221,一覧!D:E,2,0)," ",VLOOKUP(S221,一覧!D:P,13,0)),"")</f>
        <v/>
      </c>
      <c r="L221" s="104" t="str">
        <f t="shared" si="33"/>
        <v/>
      </c>
      <c r="M221" s="109" t="str">
        <f t="shared" si="34"/>
        <v/>
      </c>
      <c r="N221" s="98"/>
      <c r="O221" s="110">
        <f t="shared" si="35"/>
        <v>1</v>
      </c>
      <c r="P221" s="103">
        <f>IF(O221="","",IF(SUM(O$9:O221)&gt;'1_使用順の確定'!$D$12,"",SUM(O$9:O221)))</f>
        <v>84</v>
      </c>
      <c r="Q221" s="103" t="str">
        <f t="shared" si="36"/>
        <v/>
      </c>
      <c r="R221" s="103" t="str">
        <f t="shared" si="37"/>
        <v/>
      </c>
      <c r="S221" s="103" t="str">
        <f t="shared" si="38"/>
        <v/>
      </c>
      <c r="T221" s="105" t="str">
        <f t="shared" si="39"/>
        <v/>
      </c>
    </row>
    <row r="222" spans="6:20" x14ac:dyDescent="0.25">
      <c r="F222" s="98"/>
      <c r="G222" s="106">
        <v>45961</v>
      </c>
      <c r="H222" s="97" t="str">
        <f t="shared" si="31"/>
        <v>金</v>
      </c>
      <c r="I222" s="107" t="str">
        <f>IF(OR(H222="土",H222="日",COUNTIF(祝日!A:A,'2_学校予定の入力'!G222)&gt;0),"○","")</f>
        <v/>
      </c>
      <c r="J222" s="111" t="str">
        <f t="shared" si="32"/>
        <v/>
      </c>
      <c r="K222" s="108" t="str">
        <f ca="1">IFERROR(CONCATENATE(VLOOKUP(S222,一覧!D:E,2,0)," ",VLOOKUP(S222,一覧!D:P,13,0)),"")</f>
        <v/>
      </c>
      <c r="L222" s="104" t="str">
        <f t="shared" si="33"/>
        <v/>
      </c>
      <c r="M222" s="109" t="str">
        <f t="shared" si="34"/>
        <v/>
      </c>
      <c r="N222" s="98"/>
      <c r="O222" s="110">
        <f t="shared" si="35"/>
        <v>1</v>
      </c>
      <c r="P222" s="103">
        <f>IF(O222="","",IF(SUM(O$9:O222)&gt;'1_使用順の確定'!$D$12,"",SUM(O$9:O222)))</f>
        <v>85</v>
      </c>
      <c r="Q222" s="103" t="str">
        <f t="shared" si="36"/>
        <v/>
      </c>
      <c r="R222" s="103" t="str">
        <f t="shared" si="37"/>
        <v/>
      </c>
      <c r="S222" s="103" t="str">
        <f t="shared" si="38"/>
        <v/>
      </c>
      <c r="T222" s="105" t="str">
        <f t="shared" si="39"/>
        <v/>
      </c>
    </row>
    <row r="223" spans="6:20" x14ac:dyDescent="0.25">
      <c r="F223" s="98"/>
      <c r="G223" s="106">
        <v>45962</v>
      </c>
      <c r="H223" s="97" t="str">
        <f t="shared" si="31"/>
        <v>土</v>
      </c>
      <c r="I223" s="107" t="str">
        <f>IF(OR(H223="土",H223="日",COUNTIF(祝日!A:A,'2_学校予定の入力'!G223)&gt;0),"○","")</f>
        <v>○</v>
      </c>
      <c r="J223" s="111" t="str">
        <f t="shared" si="32"/>
        <v/>
      </c>
      <c r="K223" s="108" t="str">
        <f ca="1">IFERROR(CONCATENATE(VLOOKUP(S223,一覧!D:E,2,0)," ",VLOOKUP(S223,一覧!D:P,13,0)),"")</f>
        <v/>
      </c>
      <c r="L223" s="104" t="str">
        <f t="shared" si="33"/>
        <v/>
      </c>
      <c r="M223" s="109" t="str">
        <f t="shared" si="34"/>
        <v/>
      </c>
      <c r="N223" s="98"/>
      <c r="O223" s="110" t="str">
        <f t="shared" si="35"/>
        <v/>
      </c>
      <c r="P223" s="103" t="str">
        <f>IF(O223="","",IF(SUM(O$9:O223)&gt;'1_使用順の確定'!$D$12,"",SUM(O$9:O223)))</f>
        <v/>
      </c>
      <c r="Q223" s="103" t="str">
        <f t="shared" si="36"/>
        <v/>
      </c>
      <c r="R223" s="103" t="str">
        <f t="shared" si="37"/>
        <v/>
      </c>
      <c r="S223" s="103" t="str">
        <f t="shared" si="38"/>
        <v/>
      </c>
      <c r="T223" s="105" t="str">
        <f t="shared" si="39"/>
        <v/>
      </c>
    </row>
    <row r="224" spans="6:20" x14ac:dyDescent="0.25">
      <c r="F224" s="98"/>
      <c r="G224" s="106">
        <v>45963</v>
      </c>
      <c r="H224" s="97" t="str">
        <f t="shared" si="31"/>
        <v>日</v>
      </c>
      <c r="I224" s="107" t="str">
        <f>IF(OR(H224="土",H224="日",COUNTIF(祝日!A:A,'2_学校予定の入力'!G224)&gt;0),"○","")</f>
        <v>○</v>
      </c>
      <c r="J224" s="111" t="str">
        <f t="shared" si="32"/>
        <v/>
      </c>
      <c r="K224" s="108" t="str">
        <f ca="1">IFERROR(CONCATENATE(VLOOKUP(S224,一覧!D:E,2,0)," ",VLOOKUP(S224,一覧!D:P,13,0)),"")</f>
        <v/>
      </c>
      <c r="L224" s="104" t="str">
        <f t="shared" si="33"/>
        <v/>
      </c>
      <c r="M224" s="109" t="str">
        <f t="shared" si="34"/>
        <v/>
      </c>
      <c r="N224" s="98"/>
      <c r="O224" s="110" t="str">
        <f t="shared" si="35"/>
        <v/>
      </c>
      <c r="P224" s="103" t="str">
        <f>IF(O224="","",IF(SUM(O$9:O224)&gt;'1_使用順の確定'!$D$12,"",SUM(O$9:O224)))</f>
        <v/>
      </c>
      <c r="Q224" s="103" t="str">
        <f t="shared" si="36"/>
        <v/>
      </c>
      <c r="R224" s="103" t="str">
        <f t="shared" si="37"/>
        <v/>
      </c>
      <c r="S224" s="103" t="str">
        <f t="shared" si="38"/>
        <v/>
      </c>
      <c r="T224" s="105" t="str">
        <f t="shared" si="39"/>
        <v/>
      </c>
    </row>
    <row r="225" spans="2:20" x14ac:dyDescent="0.25">
      <c r="F225" s="98"/>
      <c r="G225" s="106">
        <v>45964</v>
      </c>
      <c r="H225" s="97" t="str">
        <f t="shared" si="31"/>
        <v>月</v>
      </c>
      <c r="I225" s="107" t="str">
        <f>IF(OR(H225="土",H225="日",COUNTIF(祝日!A:A,'2_学校予定の入力'!G225)&gt;0),"○","")</f>
        <v>○</v>
      </c>
      <c r="J225" s="111" t="str">
        <f t="shared" si="32"/>
        <v/>
      </c>
      <c r="K225" s="108" t="str">
        <f ca="1">IFERROR(CONCATENATE(VLOOKUP(S225,一覧!D:E,2,0)," ",VLOOKUP(S225,一覧!D:P,13,0)),"")</f>
        <v/>
      </c>
      <c r="L225" s="104" t="str">
        <f t="shared" si="33"/>
        <v/>
      </c>
      <c r="M225" s="109" t="str">
        <f t="shared" si="34"/>
        <v/>
      </c>
      <c r="N225" s="98"/>
      <c r="O225" s="110" t="str">
        <f t="shared" si="35"/>
        <v/>
      </c>
      <c r="P225" s="103" t="str">
        <f>IF(O225="","",IF(SUM(O$9:O225)&gt;'1_使用順の確定'!$D$12,"",SUM(O$9:O225)))</f>
        <v/>
      </c>
      <c r="Q225" s="103" t="str">
        <f t="shared" si="36"/>
        <v/>
      </c>
      <c r="R225" s="103" t="str">
        <f t="shared" si="37"/>
        <v/>
      </c>
      <c r="S225" s="103" t="str">
        <f t="shared" si="38"/>
        <v/>
      </c>
      <c r="T225" s="105" t="str">
        <f t="shared" si="39"/>
        <v/>
      </c>
    </row>
    <row r="226" spans="2:20" x14ac:dyDescent="0.25">
      <c r="F226" s="98"/>
      <c r="G226" s="106">
        <v>45965</v>
      </c>
      <c r="H226" s="97" t="str">
        <f t="shared" si="31"/>
        <v>火</v>
      </c>
      <c r="I226" s="107" t="str">
        <f>IF(OR(H226="土",H226="日",COUNTIF(祝日!A:A,'2_学校予定の入力'!G226)&gt;0),"○","")</f>
        <v/>
      </c>
      <c r="J226" s="111" t="str">
        <f t="shared" si="32"/>
        <v/>
      </c>
      <c r="K226" s="108" t="str">
        <f ca="1">IFERROR(CONCATENATE(VLOOKUP(S226,一覧!D:E,2,0)," ",VLOOKUP(S226,一覧!D:P,13,0)),"")</f>
        <v/>
      </c>
      <c r="L226" s="104" t="str">
        <f t="shared" si="33"/>
        <v/>
      </c>
      <c r="M226" s="109" t="str">
        <f t="shared" si="34"/>
        <v/>
      </c>
      <c r="N226" s="98"/>
      <c r="O226" s="110">
        <f t="shared" si="35"/>
        <v>1</v>
      </c>
      <c r="P226" s="103">
        <f>IF(O226="","",IF(SUM(O$9:O226)&gt;'1_使用順の確定'!$D$12,"",SUM(O$9:O226)))</f>
        <v>86</v>
      </c>
      <c r="Q226" s="103" t="str">
        <f t="shared" si="36"/>
        <v/>
      </c>
      <c r="R226" s="103" t="str">
        <f t="shared" si="37"/>
        <v/>
      </c>
      <c r="S226" s="103" t="str">
        <f t="shared" si="38"/>
        <v/>
      </c>
      <c r="T226" s="105" t="str">
        <f t="shared" si="39"/>
        <v/>
      </c>
    </row>
    <row r="227" spans="2:20" x14ac:dyDescent="0.25">
      <c r="F227" s="98"/>
      <c r="G227" s="106">
        <v>45966</v>
      </c>
      <c r="H227" s="97" t="str">
        <f t="shared" si="31"/>
        <v>水</v>
      </c>
      <c r="I227" s="107" t="str">
        <f>IF(OR(H227="土",H227="日",COUNTIF(祝日!A:A,'2_学校予定の入力'!G227)&gt;0),"○","")</f>
        <v/>
      </c>
      <c r="J227" s="111" t="str">
        <f t="shared" si="32"/>
        <v/>
      </c>
      <c r="K227" s="108" t="str">
        <f ca="1">IFERROR(CONCATENATE(VLOOKUP(S227,一覧!D:E,2,0)," ",VLOOKUP(S227,一覧!D:P,13,0)),"")</f>
        <v/>
      </c>
      <c r="L227" s="104" t="str">
        <f t="shared" si="33"/>
        <v/>
      </c>
      <c r="M227" s="109" t="str">
        <f t="shared" si="34"/>
        <v/>
      </c>
      <c r="N227" s="98"/>
      <c r="O227" s="110">
        <f t="shared" si="35"/>
        <v>1</v>
      </c>
      <c r="P227" s="103">
        <f>IF(O227="","",IF(SUM(O$9:O227)&gt;'1_使用順の確定'!$D$12,"",SUM(O$9:O227)))</f>
        <v>87</v>
      </c>
      <c r="Q227" s="103" t="str">
        <f t="shared" si="36"/>
        <v/>
      </c>
      <c r="R227" s="103" t="str">
        <f t="shared" si="37"/>
        <v/>
      </c>
      <c r="S227" s="103" t="str">
        <f t="shared" si="38"/>
        <v/>
      </c>
      <c r="T227" s="105" t="str">
        <f t="shared" si="39"/>
        <v/>
      </c>
    </row>
    <row r="228" spans="2:20" x14ac:dyDescent="0.25">
      <c r="B228" s="146"/>
      <c r="C228" s="146"/>
      <c r="D228" s="98"/>
      <c r="F228" s="98"/>
      <c r="G228" s="106">
        <v>45967</v>
      </c>
      <c r="H228" s="97" t="str">
        <f t="shared" si="31"/>
        <v>木</v>
      </c>
      <c r="I228" s="107" t="str">
        <f>IF(OR(H228="土",H228="日",COUNTIF(祝日!A:A,'2_学校予定の入力'!G228)&gt;0),"○","")</f>
        <v/>
      </c>
      <c r="J228" s="111" t="str">
        <f t="shared" si="32"/>
        <v/>
      </c>
      <c r="K228" s="108" t="str">
        <f ca="1">IFERROR(CONCATENATE(VLOOKUP(S228,一覧!D:E,2,0)," ",VLOOKUP(S228,一覧!D:P,13,0)),"")</f>
        <v/>
      </c>
      <c r="L228" s="104" t="str">
        <f t="shared" si="33"/>
        <v/>
      </c>
      <c r="M228" s="109" t="str">
        <f t="shared" si="34"/>
        <v/>
      </c>
      <c r="N228" s="98"/>
      <c r="O228" s="110">
        <f t="shared" si="35"/>
        <v>1</v>
      </c>
      <c r="P228" s="103">
        <f>IF(O228="","",IF(SUM(O$9:O228)&gt;'1_使用順の確定'!$D$12,"",SUM(O$9:O228)))</f>
        <v>88</v>
      </c>
      <c r="Q228" s="103" t="str">
        <f t="shared" si="36"/>
        <v/>
      </c>
      <c r="R228" s="103" t="str">
        <f t="shared" si="37"/>
        <v/>
      </c>
      <c r="S228" s="103" t="str">
        <f t="shared" si="38"/>
        <v/>
      </c>
      <c r="T228" s="105" t="str">
        <f t="shared" si="39"/>
        <v/>
      </c>
    </row>
    <row r="229" spans="2:20" x14ac:dyDescent="0.25">
      <c r="B229" s="146"/>
      <c r="C229" s="146"/>
      <c r="D229" s="98"/>
      <c r="F229" s="98"/>
      <c r="G229" s="106">
        <v>45968</v>
      </c>
      <c r="H229" s="97" t="str">
        <f t="shared" si="31"/>
        <v>金</v>
      </c>
      <c r="I229" s="107" t="str">
        <f>IF(OR(H229="土",H229="日",COUNTIF(祝日!A:A,'2_学校予定の入力'!G229)&gt;0),"○","")</f>
        <v/>
      </c>
      <c r="J229" s="111" t="str">
        <f t="shared" si="32"/>
        <v/>
      </c>
      <c r="K229" s="108" t="str">
        <f ca="1">IFERROR(CONCATENATE(VLOOKUP(S229,一覧!D:E,2,0)," ",VLOOKUP(S229,一覧!D:P,13,0)),"")</f>
        <v/>
      </c>
      <c r="L229" s="104" t="str">
        <f t="shared" si="33"/>
        <v/>
      </c>
      <c r="M229" s="109" t="str">
        <f t="shared" si="34"/>
        <v/>
      </c>
      <c r="N229" s="98"/>
      <c r="O229" s="110">
        <f t="shared" si="35"/>
        <v>1</v>
      </c>
      <c r="P229" s="103">
        <f>IF(O229="","",IF(SUM(O$9:O229)&gt;'1_使用順の確定'!$D$12,"",SUM(O$9:O229)))</f>
        <v>89</v>
      </c>
      <c r="Q229" s="103" t="str">
        <f t="shared" si="36"/>
        <v/>
      </c>
      <c r="R229" s="103" t="str">
        <f t="shared" si="37"/>
        <v/>
      </c>
      <c r="S229" s="103" t="str">
        <f t="shared" si="38"/>
        <v/>
      </c>
      <c r="T229" s="105" t="str">
        <f t="shared" si="39"/>
        <v/>
      </c>
    </row>
    <row r="230" spans="2:20" x14ac:dyDescent="0.25">
      <c r="B230" s="146"/>
      <c r="C230" s="146"/>
      <c r="D230" s="98"/>
      <c r="F230" s="98"/>
      <c r="G230" s="106">
        <v>45969</v>
      </c>
      <c r="H230" s="97" t="str">
        <f t="shared" si="31"/>
        <v>土</v>
      </c>
      <c r="I230" s="107" t="str">
        <f>IF(OR(H230="土",H230="日",COUNTIF(祝日!A:A,'2_学校予定の入力'!G230)&gt;0),"○","")</f>
        <v>○</v>
      </c>
      <c r="J230" s="111" t="str">
        <f t="shared" si="32"/>
        <v/>
      </c>
      <c r="K230" s="108" t="str">
        <f ca="1">IFERROR(CONCATENATE(VLOOKUP(S230,一覧!D:E,2,0)," ",VLOOKUP(S230,一覧!D:P,13,0)),"")</f>
        <v/>
      </c>
      <c r="L230" s="104" t="str">
        <f t="shared" si="33"/>
        <v/>
      </c>
      <c r="M230" s="109" t="str">
        <f t="shared" si="34"/>
        <v/>
      </c>
      <c r="N230" s="98"/>
      <c r="O230" s="110" t="str">
        <f t="shared" si="35"/>
        <v/>
      </c>
      <c r="P230" s="103" t="str">
        <f>IF(O230="","",IF(SUM(O$9:O230)&gt;'1_使用順の確定'!$D$12,"",SUM(O$9:O230)))</f>
        <v/>
      </c>
      <c r="Q230" s="103" t="str">
        <f t="shared" si="36"/>
        <v/>
      </c>
      <c r="R230" s="103" t="str">
        <f t="shared" si="37"/>
        <v/>
      </c>
      <c r="S230" s="103" t="str">
        <f t="shared" si="38"/>
        <v/>
      </c>
      <c r="T230" s="105" t="str">
        <f t="shared" si="39"/>
        <v/>
      </c>
    </row>
    <row r="231" spans="2:20" x14ac:dyDescent="0.25">
      <c r="B231" s="146"/>
      <c r="C231" s="146"/>
      <c r="D231" s="98"/>
      <c r="F231" s="98"/>
      <c r="G231" s="106">
        <v>45970</v>
      </c>
      <c r="H231" s="97" t="str">
        <f t="shared" si="31"/>
        <v>日</v>
      </c>
      <c r="I231" s="107" t="str">
        <f>IF(OR(H231="土",H231="日",COUNTIF(祝日!A:A,'2_学校予定の入力'!G231)&gt;0),"○","")</f>
        <v>○</v>
      </c>
      <c r="J231" s="111" t="str">
        <f t="shared" si="32"/>
        <v/>
      </c>
      <c r="K231" s="108" t="str">
        <f ca="1">IFERROR(CONCATENATE(VLOOKUP(S231,一覧!D:E,2,0)," ",VLOOKUP(S231,一覧!D:P,13,0)),"")</f>
        <v/>
      </c>
      <c r="L231" s="104" t="str">
        <f t="shared" si="33"/>
        <v/>
      </c>
      <c r="M231" s="109" t="str">
        <f t="shared" si="34"/>
        <v/>
      </c>
      <c r="N231" s="98"/>
      <c r="O231" s="110" t="str">
        <f t="shared" si="35"/>
        <v/>
      </c>
      <c r="P231" s="103" t="str">
        <f>IF(O231="","",IF(SUM(O$9:O231)&gt;'1_使用順の確定'!$D$12,"",SUM(O$9:O231)))</f>
        <v/>
      </c>
      <c r="Q231" s="103" t="str">
        <f t="shared" si="36"/>
        <v/>
      </c>
      <c r="R231" s="103" t="str">
        <f t="shared" si="37"/>
        <v/>
      </c>
      <c r="S231" s="103" t="str">
        <f t="shared" si="38"/>
        <v/>
      </c>
      <c r="T231" s="105" t="str">
        <f t="shared" si="39"/>
        <v/>
      </c>
    </row>
    <row r="232" spans="2:20" x14ac:dyDescent="0.25">
      <c r="B232" s="146"/>
      <c r="C232" s="146"/>
      <c r="D232" s="98"/>
      <c r="F232" s="98"/>
      <c r="G232" s="106">
        <v>45971</v>
      </c>
      <c r="H232" s="97" t="str">
        <f t="shared" si="31"/>
        <v>月</v>
      </c>
      <c r="I232" s="107" t="str">
        <f>IF(OR(H232="土",H232="日",COUNTIF(祝日!A:A,'2_学校予定の入力'!G232)&gt;0),"○","")</f>
        <v/>
      </c>
      <c r="J232" s="111" t="str">
        <f t="shared" si="32"/>
        <v/>
      </c>
      <c r="K232" s="108" t="str">
        <f ca="1">IFERROR(CONCATENATE(VLOOKUP(S232,一覧!D:E,2,0)," ",VLOOKUP(S232,一覧!D:P,13,0)),"")</f>
        <v/>
      </c>
      <c r="L232" s="104" t="str">
        <f t="shared" si="33"/>
        <v/>
      </c>
      <c r="M232" s="109" t="str">
        <f t="shared" si="34"/>
        <v/>
      </c>
      <c r="N232" s="98"/>
      <c r="O232" s="110">
        <f t="shared" si="35"/>
        <v>1</v>
      </c>
      <c r="P232" s="103">
        <f>IF(O232="","",IF(SUM(O$9:O232)&gt;'1_使用順の確定'!$D$12,"",SUM(O$9:O232)))</f>
        <v>90</v>
      </c>
      <c r="Q232" s="103" t="str">
        <f t="shared" si="36"/>
        <v/>
      </c>
      <c r="R232" s="103" t="str">
        <f t="shared" si="37"/>
        <v/>
      </c>
      <c r="S232" s="103" t="str">
        <f t="shared" si="38"/>
        <v/>
      </c>
      <c r="T232" s="105" t="str">
        <f t="shared" si="39"/>
        <v/>
      </c>
    </row>
    <row r="233" spans="2:20" x14ac:dyDescent="0.25">
      <c r="B233" s="146"/>
      <c r="C233" s="146"/>
      <c r="D233" s="98"/>
      <c r="F233" s="98"/>
      <c r="G233" s="106">
        <v>45972</v>
      </c>
      <c r="H233" s="97" t="str">
        <f t="shared" si="31"/>
        <v>火</v>
      </c>
      <c r="I233" s="107" t="str">
        <f>IF(OR(H233="土",H233="日",COUNTIF(祝日!A:A,'2_学校予定の入力'!G233)&gt;0),"○","")</f>
        <v/>
      </c>
      <c r="J233" s="111" t="str">
        <f t="shared" si="32"/>
        <v/>
      </c>
      <c r="K233" s="108" t="str">
        <f ca="1">IFERROR(CONCATENATE(VLOOKUP(S233,一覧!D:E,2,0)," ",VLOOKUP(S233,一覧!D:P,13,0)),"")</f>
        <v/>
      </c>
      <c r="L233" s="104" t="str">
        <f t="shared" si="33"/>
        <v/>
      </c>
      <c r="M233" s="109" t="str">
        <f t="shared" si="34"/>
        <v/>
      </c>
      <c r="N233" s="98"/>
      <c r="O233" s="110">
        <f t="shared" si="35"/>
        <v>1</v>
      </c>
      <c r="P233" s="103">
        <f>IF(O233="","",IF(SUM(O$9:O233)&gt;'1_使用順の確定'!$D$12,"",SUM(O$9:O233)))</f>
        <v>91</v>
      </c>
      <c r="Q233" s="103" t="str">
        <f t="shared" si="36"/>
        <v/>
      </c>
      <c r="R233" s="103" t="str">
        <f t="shared" si="37"/>
        <v/>
      </c>
      <c r="S233" s="103" t="str">
        <f t="shared" si="38"/>
        <v/>
      </c>
      <c r="T233" s="105" t="str">
        <f t="shared" si="39"/>
        <v/>
      </c>
    </row>
    <row r="234" spans="2:20" x14ac:dyDescent="0.25">
      <c r="B234" s="146"/>
      <c r="C234" s="146"/>
      <c r="D234" s="98"/>
      <c r="F234" s="98"/>
      <c r="G234" s="106">
        <v>45973</v>
      </c>
      <c r="H234" s="97" t="str">
        <f t="shared" si="31"/>
        <v>水</v>
      </c>
      <c r="I234" s="107" t="str">
        <f>IF(OR(H234="土",H234="日",COUNTIF(祝日!A:A,'2_学校予定の入力'!G234)&gt;0),"○","")</f>
        <v/>
      </c>
      <c r="J234" s="111" t="str">
        <f t="shared" si="32"/>
        <v/>
      </c>
      <c r="K234" s="108" t="str">
        <f ca="1">IFERROR(CONCATENATE(VLOOKUP(S234,一覧!D:E,2,0)," ",VLOOKUP(S234,一覧!D:P,13,0)),"")</f>
        <v/>
      </c>
      <c r="L234" s="104" t="str">
        <f t="shared" si="33"/>
        <v/>
      </c>
      <c r="M234" s="109" t="str">
        <f t="shared" si="34"/>
        <v/>
      </c>
      <c r="N234" s="98"/>
      <c r="O234" s="110">
        <f t="shared" si="35"/>
        <v>1</v>
      </c>
      <c r="P234" s="103">
        <f>IF(O234="","",IF(SUM(O$9:O234)&gt;'1_使用順の確定'!$D$12,"",SUM(O$9:O234)))</f>
        <v>92</v>
      </c>
      <c r="Q234" s="103" t="str">
        <f t="shared" si="36"/>
        <v/>
      </c>
      <c r="R234" s="103" t="str">
        <f t="shared" si="37"/>
        <v/>
      </c>
      <c r="S234" s="103" t="str">
        <f t="shared" si="38"/>
        <v/>
      </c>
      <c r="T234" s="105" t="str">
        <f t="shared" si="39"/>
        <v/>
      </c>
    </row>
    <row r="235" spans="2:20" x14ac:dyDescent="0.25">
      <c r="B235" s="146"/>
      <c r="C235" s="146"/>
      <c r="D235" s="98"/>
      <c r="F235" s="98"/>
      <c r="G235" s="106">
        <v>45974</v>
      </c>
      <c r="H235" s="97" t="str">
        <f t="shared" si="31"/>
        <v>木</v>
      </c>
      <c r="I235" s="107" t="str">
        <f>IF(OR(H235="土",H235="日",COUNTIF(祝日!A:A,'2_学校予定の入力'!G235)&gt;0),"○","")</f>
        <v/>
      </c>
      <c r="J235" s="111" t="str">
        <f t="shared" si="32"/>
        <v/>
      </c>
      <c r="K235" s="108" t="str">
        <f ca="1">IFERROR(CONCATENATE(VLOOKUP(S235,一覧!D:E,2,0)," ",VLOOKUP(S235,一覧!D:P,13,0)),"")</f>
        <v/>
      </c>
      <c r="L235" s="104" t="str">
        <f t="shared" si="33"/>
        <v/>
      </c>
      <c r="M235" s="109" t="str">
        <f t="shared" si="34"/>
        <v/>
      </c>
      <c r="N235" s="98"/>
      <c r="O235" s="110">
        <f t="shared" si="35"/>
        <v>1</v>
      </c>
      <c r="P235" s="103">
        <f>IF(O235="","",IF(SUM(O$9:O235)&gt;'1_使用順の確定'!$D$12,"",SUM(O$9:O235)))</f>
        <v>93</v>
      </c>
      <c r="Q235" s="103" t="str">
        <f t="shared" si="36"/>
        <v/>
      </c>
      <c r="R235" s="103" t="str">
        <f t="shared" si="37"/>
        <v/>
      </c>
      <c r="S235" s="103" t="str">
        <f t="shared" si="38"/>
        <v/>
      </c>
      <c r="T235" s="105" t="str">
        <f t="shared" si="39"/>
        <v/>
      </c>
    </row>
    <row r="236" spans="2:20" x14ac:dyDescent="0.25">
      <c r="B236" s="146"/>
      <c r="C236" s="146"/>
      <c r="D236" s="98"/>
      <c r="F236" s="98"/>
      <c r="G236" s="106">
        <v>45975</v>
      </c>
      <c r="H236" s="97" t="str">
        <f t="shared" si="31"/>
        <v>金</v>
      </c>
      <c r="I236" s="107" t="str">
        <f>IF(OR(H236="土",H236="日",COUNTIF(祝日!A:A,'2_学校予定の入力'!G236)&gt;0),"○","")</f>
        <v/>
      </c>
      <c r="J236" s="111" t="str">
        <f t="shared" si="32"/>
        <v/>
      </c>
      <c r="K236" s="108" t="str">
        <f ca="1">IFERROR(CONCATENATE(VLOOKUP(S236,一覧!D:E,2,0)," ",VLOOKUP(S236,一覧!D:P,13,0)),"")</f>
        <v/>
      </c>
      <c r="L236" s="104" t="str">
        <f t="shared" si="33"/>
        <v/>
      </c>
      <c r="M236" s="109" t="str">
        <f t="shared" si="34"/>
        <v/>
      </c>
      <c r="N236" s="98"/>
      <c r="O236" s="110">
        <f t="shared" si="35"/>
        <v>1</v>
      </c>
      <c r="P236" s="103">
        <f>IF(O236="","",IF(SUM(O$9:O236)&gt;'1_使用順の確定'!$D$12,"",SUM(O$9:O236)))</f>
        <v>94</v>
      </c>
      <c r="Q236" s="103" t="str">
        <f t="shared" si="36"/>
        <v/>
      </c>
      <c r="R236" s="103" t="str">
        <f t="shared" si="37"/>
        <v/>
      </c>
      <c r="S236" s="103" t="str">
        <f t="shared" si="38"/>
        <v/>
      </c>
      <c r="T236" s="105" t="str">
        <f t="shared" si="39"/>
        <v/>
      </c>
    </row>
    <row r="237" spans="2:20" x14ac:dyDescent="0.25">
      <c r="B237" s="146"/>
      <c r="C237" s="146"/>
      <c r="D237" s="98"/>
      <c r="F237" s="98"/>
      <c r="G237" s="106">
        <v>45976</v>
      </c>
      <c r="H237" s="97" t="str">
        <f t="shared" si="31"/>
        <v>土</v>
      </c>
      <c r="I237" s="107" t="str">
        <f>IF(OR(H237="土",H237="日",COUNTIF(祝日!A:A,'2_学校予定の入力'!G237)&gt;0),"○","")</f>
        <v>○</v>
      </c>
      <c r="J237" s="111" t="str">
        <f t="shared" si="32"/>
        <v/>
      </c>
      <c r="K237" s="108" t="str">
        <f ca="1">IFERROR(CONCATENATE(VLOOKUP(S237,一覧!D:E,2,0)," ",VLOOKUP(S237,一覧!D:P,13,0)),"")</f>
        <v/>
      </c>
      <c r="L237" s="104" t="str">
        <f t="shared" si="33"/>
        <v/>
      </c>
      <c r="M237" s="109" t="str">
        <f t="shared" si="34"/>
        <v/>
      </c>
      <c r="N237" s="98"/>
      <c r="O237" s="110" t="str">
        <f t="shared" si="35"/>
        <v/>
      </c>
      <c r="P237" s="103" t="str">
        <f>IF(O237="","",IF(SUM(O$9:O237)&gt;'1_使用順の確定'!$D$12,"",SUM(O$9:O237)))</f>
        <v/>
      </c>
      <c r="Q237" s="103" t="str">
        <f t="shared" si="36"/>
        <v/>
      </c>
      <c r="R237" s="103" t="str">
        <f t="shared" si="37"/>
        <v/>
      </c>
      <c r="S237" s="103" t="str">
        <f t="shared" si="38"/>
        <v/>
      </c>
      <c r="T237" s="105" t="str">
        <f t="shared" si="39"/>
        <v/>
      </c>
    </row>
    <row r="238" spans="2:20" x14ac:dyDescent="0.25">
      <c r="B238" s="146"/>
      <c r="C238" s="146"/>
      <c r="D238" s="98"/>
      <c r="F238" s="98"/>
      <c r="G238" s="106">
        <v>45977</v>
      </c>
      <c r="H238" s="97" t="str">
        <f t="shared" si="31"/>
        <v>日</v>
      </c>
      <c r="I238" s="107" t="str">
        <f>IF(OR(H238="土",H238="日",COUNTIF(祝日!A:A,'2_学校予定の入力'!G238)&gt;0),"○","")</f>
        <v>○</v>
      </c>
      <c r="J238" s="111" t="str">
        <f t="shared" si="32"/>
        <v/>
      </c>
      <c r="K238" s="108" t="str">
        <f ca="1">IFERROR(CONCATENATE(VLOOKUP(S238,一覧!D:E,2,0)," ",VLOOKUP(S238,一覧!D:P,13,0)),"")</f>
        <v/>
      </c>
      <c r="L238" s="104" t="str">
        <f t="shared" si="33"/>
        <v/>
      </c>
      <c r="M238" s="109" t="str">
        <f t="shared" si="34"/>
        <v/>
      </c>
      <c r="N238" s="98"/>
      <c r="O238" s="110" t="str">
        <f t="shared" si="35"/>
        <v/>
      </c>
      <c r="P238" s="103" t="str">
        <f>IF(O238="","",IF(SUM(O$9:O238)&gt;'1_使用順の確定'!$D$12,"",SUM(O$9:O238)))</f>
        <v/>
      </c>
      <c r="Q238" s="103" t="str">
        <f t="shared" si="36"/>
        <v/>
      </c>
      <c r="R238" s="103" t="str">
        <f t="shared" si="37"/>
        <v/>
      </c>
      <c r="S238" s="103" t="str">
        <f t="shared" si="38"/>
        <v/>
      </c>
      <c r="T238" s="105" t="str">
        <f t="shared" si="39"/>
        <v/>
      </c>
    </row>
    <row r="239" spans="2:20" x14ac:dyDescent="0.25">
      <c r="B239" s="146"/>
      <c r="C239" s="146"/>
      <c r="D239" s="98"/>
      <c r="F239" s="98"/>
      <c r="G239" s="106">
        <v>45978</v>
      </c>
      <c r="H239" s="97" t="str">
        <f t="shared" si="31"/>
        <v>月</v>
      </c>
      <c r="I239" s="107" t="str">
        <f>IF(OR(H239="土",H239="日",COUNTIF(祝日!A:A,'2_学校予定の入力'!G239)&gt;0),"○","")</f>
        <v/>
      </c>
      <c r="J239" s="111" t="str">
        <f t="shared" si="32"/>
        <v/>
      </c>
      <c r="K239" s="108" t="str">
        <f ca="1">IFERROR(CONCATENATE(VLOOKUP(S239,一覧!D:E,2,0)," ",VLOOKUP(S239,一覧!D:P,13,0)),"")</f>
        <v/>
      </c>
      <c r="L239" s="104" t="str">
        <f t="shared" si="33"/>
        <v/>
      </c>
      <c r="M239" s="109" t="str">
        <f t="shared" si="34"/>
        <v/>
      </c>
      <c r="N239" s="98"/>
      <c r="O239" s="110">
        <f t="shared" si="35"/>
        <v>1</v>
      </c>
      <c r="P239" s="103">
        <f>IF(O239="","",IF(SUM(O$9:O239)&gt;'1_使用順の確定'!$D$12,"",SUM(O$9:O239)))</f>
        <v>95</v>
      </c>
      <c r="Q239" s="103" t="str">
        <f t="shared" si="36"/>
        <v/>
      </c>
      <c r="R239" s="103" t="str">
        <f t="shared" si="37"/>
        <v/>
      </c>
      <c r="S239" s="103" t="str">
        <f t="shared" si="38"/>
        <v/>
      </c>
      <c r="T239" s="105" t="str">
        <f t="shared" si="39"/>
        <v/>
      </c>
    </row>
    <row r="240" spans="2:20" x14ac:dyDescent="0.25">
      <c r="B240" s="146"/>
      <c r="C240" s="146"/>
      <c r="D240" s="98"/>
      <c r="F240" s="98"/>
      <c r="G240" s="106">
        <v>45979</v>
      </c>
      <c r="H240" s="97" t="str">
        <f t="shared" si="31"/>
        <v>火</v>
      </c>
      <c r="I240" s="107" t="str">
        <f>IF(OR(H240="土",H240="日",COUNTIF(祝日!A:A,'2_学校予定の入力'!G240)&gt;0),"○","")</f>
        <v/>
      </c>
      <c r="J240" s="111" t="str">
        <f t="shared" si="32"/>
        <v/>
      </c>
      <c r="K240" s="108" t="str">
        <f ca="1">IFERROR(CONCATENATE(VLOOKUP(S240,一覧!D:E,2,0)," ",VLOOKUP(S240,一覧!D:P,13,0)),"")</f>
        <v/>
      </c>
      <c r="L240" s="104" t="str">
        <f t="shared" si="33"/>
        <v/>
      </c>
      <c r="M240" s="109" t="str">
        <f t="shared" si="34"/>
        <v/>
      </c>
      <c r="N240" s="98"/>
      <c r="O240" s="110">
        <f t="shared" si="35"/>
        <v>1</v>
      </c>
      <c r="P240" s="103">
        <f>IF(O240="","",IF(SUM(O$9:O240)&gt;'1_使用順の確定'!$D$12,"",SUM(O$9:O240)))</f>
        <v>96</v>
      </c>
      <c r="Q240" s="103" t="str">
        <f t="shared" si="36"/>
        <v/>
      </c>
      <c r="R240" s="103" t="str">
        <f t="shared" si="37"/>
        <v/>
      </c>
      <c r="S240" s="103" t="str">
        <f t="shared" si="38"/>
        <v/>
      </c>
      <c r="T240" s="105" t="str">
        <f t="shared" si="39"/>
        <v/>
      </c>
    </row>
    <row r="241" spans="2:20" x14ac:dyDescent="0.25">
      <c r="B241" s="146"/>
      <c r="C241" s="146"/>
      <c r="D241" s="98"/>
      <c r="F241" s="98"/>
      <c r="G241" s="106">
        <v>45980</v>
      </c>
      <c r="H241" s="97" t="str">
        <f t="shared" si="31"/>
        <v>水</v>
      </c>
      <c r="I241" s="107" t="str">
        <f>IF(OR(H241="土",H241="日",COUNTIF(祝日!A:A,'2_学校予定の入力'!G241)&gt;0),"○","")</f>
        <v/>
      </c>
      <c r="J241" s="111" t="str">
        <f t="shared" si="32"/>
        <v/>
      </c>
      <c r="K241" s="108" t="str">
        <f ca="1">IFERROR(CONCATENATE(VLOOKUP(S241,一覧!D:E,2,0)," ",VLOOKUP(S241,一覧!D:P,13,0)),"")</f>
        <v/>
      </c>
      <c r="L241" s="104" t="str">
        <f t="shared" si="33"/>
        <v/>
      </c>
      <c r="M241" s="109" t="str">
        <f t="shared" si="34"/>
        <v/>
      </c>
      <c r="N241" s="98"/>
      <c r="O241" s="110">
        <f t="shared" si="35"/>
        <v>1</v>
      </c>
      <c r="P241" s="103">
        <f>IF(O241="","",IF(SUM(O$9:O241)&gt;'1_使用順の確定'!$D$12,"",SUM(O$9:O241)))</f>
        <v>97</v>
      </c>
      <c r="Q241" s="103" t="str">
        <f t="shared" si="36"/>
        <v/>
      </c>
      <c r="R241" s="103" t="str">
        <f t="shared" si="37"/>
        <v/>
      </c>
      <c r="S241" s="103" t="str">
        <f t="shared" si="38"/>
        <v/>
      </c>
      <c r="T241" s="105" t="str">
        <f t="shared" si="39"/>
        <v/>
      </c>
    </row>
    <row r="242" spans="2:20" x14ac:dyDescent="0.25">
      <c r="B242" s="146"/>
      <c r="C242" s="146"/>
      <c r="D242" s="98"/>
      <c r="F242" s="98"/>
      <c r="G242" s="106">
        <v>45981</v>
      </c>
      <c r="H242" s="97" t="str">
        <f t="shared" si="31"/>
        <v>木</v>
      </c>
      <c r="I242" s="107" t="str">
        <f>IF(OR(H242="土",H242="日",COUNTIF(祝日!A:A,'2_学校予定の入力'!G242)&gt;0),"○","")</f>
        <v/>
      </c>
      <c r="J242" s="111" t="str">
        <f t="shared" si="32"/>
        <v/>
      </c>
      <c r="K242" s="108" t="str">
        <f ca="1">IFERROR(CONCATENATE(VLOOKUP(S242,一覧!D:E,2,0)," ",VLOOKUP(S242,一覧!D:P,13,0)),"")</f>
        <v/>
      </c>
      <c r="L242" s="104" t="str">
        <f t="shared" si="33"/>
        <v/>
      </c>
      <c r="M242" s="109" t="str">
        <f t="shared" si="34"/>
        <v/>
      </c>
      <c r="N242" s="98"/>
      <c r="O242" s="110">
        <f t="shared" si="35"/>
        <v>1</v>
      </c>
      <c r="P242" s="103">
        <f>IF(O242="","",IF(SUM(O$9:O242)&gt;'1_使用順の確定'!$D$12,"",SUM(O$9:O242)))</f>
        <v>98</v>
      </c>
      <c r="Q242" s="103" t="str">
        <f t="shared" si="36"/>
        <v/>
      </c>
      <c r="R242" s="103" t="str">
        <f t="shared" si="37"/>
        <v/>
      </c>
      <c r="S242" s="103" t="str">
        <f t="shared" si="38"/>
        <v/>
      </c>
      <c r="T242" s="105" t="str">
        <f t="shared" si="39"/>
        <v/>
      </c>
    </row>
    <row r="243" spans="2:20" x14ac:dyDescent="0.25">
      <c r="B243" s="146"/>
      <c r="C243" s="146"/>
      <c r="D243" s="98"/>
      <c r="F243" s="98"/>
      <c r="G243" s="106">
        <v>45982</v>
      </c>
      <c r="H243" s="97" t="str">
        <f t="shared" si="31"/>
        <v>金</v>
      </c>
      <c r="I243" s="107" t="str">
        <f>IF(OR(H243="土",H243="日",COUNTIF(祝日!A:A,'2_学校予定の入力'!G243)&gt;0),"○","")</f>
        <v/>
      </c>
      <c r="J243" s="111" t="str">
        <f t="shared" si="32"/>
        <v/>
      </c>
      <c r="K243" s="108" t="str">
        <f ca="1">IFERROR(CONCATENATE(VLOOKUP(S243,一覧!D:E,2,0)," ",VLOOKUP(S243,一覧!D:P,13,0)),"")</f>
        <v/>
      </c>
      <c r="L243" s="104" t="str">
        <f t="shared" si="33"/>
        <v/>
      </c>
      <c r="M243" s="109" t="str">
        <f t="shared" si="34"/>
        <v/>
      </c>
      <c r="N243" s="98"/>
      <c r="O243" s="110">
        <f t="shared" si="35"/>
        <v>1</v>
      </c>
      <c r="P243" s="103">
        <f>IF(O243="","",IF(SUM(O$9:O243)&gt;'1_使用順の確定'!$D$12,"",SUM(O$9:O243)))</f>
        <v>99</v>
      </c>
      <c r="Q243" s="103" t="str">
        <f t="shared" si="36"/>
        <v/>
      </c>
      <c r="R243" s="103" t="str">
        <f t="shared" si="37"/>
        <v/>
      </c>
      <c r="S243" s="103" t="str">
        <f t="shared" si="38"/>
        <v/>
      </c>
      <c r="T243" s="105" t="str">
        <f t="shared" si="39"/>
        <v/>
      </c>
    </row>
    <row r="244" spans="2:20" x14ac:dyDescent="0.25">
      <c r="B244" s="146"/>
      <c r="C244" s="146"/>
      <c r="D244" s="98"/>
      <c r="F244" s="98"/>
      <c r="G244" s="106">
        <v>45983</v>
      </c>
      <c r="H244" s="97" t="str">
        <f t="shared" si="31"/>
        <v>土</v>
      </c>
      <c r="I244" s="107" t="str">
        <f>IF(OR(H244="土",H244="日",COUNTIF(祝日!A:A,'2_学校予定の入力'!G244)&gt;0),"○","")</f>
        <v>○</v>
      </c>
      <c r="J244" s="111" t="str">
        <f t="shared" si="32"/>
        <v/>
      </c>
      <c r="K244" s="108" t="str">
        <f ca="1">IFERROR(CONCATENATE(VLOOKUP(S244,一覧!D:E,2,0)," ",VLOOKUP(S244,一覧!D:P,13,0)),"")</f>
        <v/>
      </c>
      <c r="L244" s="104" t="str">
        <f t="shared" si="33"/>
        <v/>
      </c>
      <c r="M244" s="109" t="str">
        <f t="shared" si="34"/>
        <v/>
      </c>
      <c r="N244" s="98"/>
      <c r="O244" s="110" t="str">
        <f t="shared" si="35"/>
        <v/>
      </c>
      <c r="P244" s="103" t="str">
        <f>IF(O244="","",IF(SUM(O$9:O244)&gt;'1_使用順の確定'!$D$12,"",SUM(O$9:O244)))</f>
        <v/>
      </c>
      <c r="Q244" s="103" t="str">
        <f t="shared" si="36"/>
        <v/>
      </c>
      <c r="R244" s="103" t="str">
        <f t="shared" si="37"/>
        <v/>
      </c>
      <c r="S244" s="103" t="str">
        <f t="shared" si="38"/>
        <v/>
      </c>
      <c r="T244" s="105" t="str">
        <f t="shared" si="39"/>
        <v/>
      </c>
    </row>
    <row r="245" spans="2:20" x14ac:dyDescent="0.25">
      <c r="B245" s="146"/>
      <c r="C245" s="146"/>
      <c r="D245" s="98"/>
      <c r="F245" s="98"/>
      <c r="G245" s="106">
        <v>45984</v>
      </c>
      <c r="H245" s="97" t="str">
        <f t="shared" si="31"/>
        <v>日</v>
      </c>
      <c r="I245" s="107" t="str">
        <f>IF(OR(H245="土",H245="日",COUNTIF(祝日!A:A,'2_学校予定の入力'!G245)&gt;0),"○","")</f>
        <v>○</v>
      </c>
      <c r="J245" s="111" t="str">
        <f t="shared" si="32"/>
        <v/>
      </c>
      <c r="K245" s="108" t="str">
        <f ca="1">IFERROR(CONCATENATE(VLOOKUP(S245,一覧!D:E,2,0)," ",VLOOKUP(S245,一覧!D:P,13,0)),"")</f>
        <v/>
      </c>
      <c r="L245" s="104" t="str">
        <f t="shared" si="33"/>
        <v/>
      </c>
      <c r="M245" s="109" t="str">
        <f t="shared" si="34"/>
        <v/>
      </c>
      <c r="N245" s="98"/>
      <c r="O245" s="110" t="str">
        <f t="shared" si="35"/>
        <v/>
      </c>
      <c r="P245" s="103" t="str">
        <f>IF(O245="","",IF(SUM(O$9:O245)&gt;'1_使用順の確定'!$D$12,"",SUM(O$9:O245)))</f>
        <v/>
      </c>
      <c r="Q245" s="103" t="str">
        <f t="shared" si="36"/>
        <v/>
      </c>
      <c r="R245" s="103" t="str">
        <f t="shared" si="37"/>
        <v/>
      </c>
      <c r="S245" s="103" t="str">
        <f t="shared" si="38"/>
        <v/>
      </c>
      <c r="T245" s="105" t="str">
        <f t="shared" si="39"/>
        <v/>
      </c>
    </row>
    <row r="246" spans="2:20" x14ac:dyDescent="0.25">
      <c r="B246" s="146"/>
      <c r="C246" s="146"/>
      <c r="D246" s="98"/>
      <c r="F246" s="98"/>
      <c r="G246" s="106">
        <v>45985</v>
      </c>
      <c r="H246" s="97" t="str">
        <f t="shared" si="31"/>
        <v>月</v>
      </c>
      <c r="I246" s="107" t="str">
        <f>IF(OR(H246="土",H246="日",COUNTIF(祝日!A:A,'2_学校予定の入力'!G246)&gt;0),"○","")</f>
        <v>○</v>
      </c>
      <c r="J246" s="111" t="str">
        <f t="shared" si="32"/>
        <v/>
      </c>
      <c r="K246" s="108" t="str">
        <f ca="1">IFERROR(CONCATENATE(VLOOKUP(S246,一覧!D:E,2,0)," ",VLOOKUP(S246,一覧!D:P,13,0)),"")</f>
        <v/>
      </c>
      <c r="L246" s="104" t="str">
        <f t="shared" si="33"/>
        <v/>
      </c>
      <c r="M246" s="109" t="str">
        <f t="shared" si="34"/>
        <v/>
      </c>
      <c r="N246" s="98"/>
      <c r="O246" s="110" t="str">
        <f t="shared" si="35"/>
        <v/>
      </c>
      <c r="P246" s="103" t="str">
        <f>IF(O246="","",IF(SUM(O$9:O246)&gt;'1_使用順の確定'!$D$12,"",SUM(O$9:O246)))</f>
        <v/>
      </c>
      <c r="Q246" s="103" t="str">
        <f t="shared" si="36"/>
        <v/>
      </c>
      <c r="R246" s="103" t="str">
        <f t="shared" si="37"/>
        <v/>
      </c>
      <c r="S246" s="103" t="str">
        <f t="shared" si="38"/>
        <v/>
      </c>
      <c r="T246" s="105" t="str">
        <f t="shared" si="39"/>
        <v/>
      </c>
    </row>
    <row r="247" spans="2:20" x14ac:dyDescent="0.25">
      <c r="B247" s="146"/>
      <c r="C247" s="146"/>
      <c r="D247" s="98"/>
      <c r="F247" s="98"/>
      <c r="G247" s="106">
        <v>45986</v>
      </c>
      <c r="H247" s="97" t="str">
        <f t="shared" si="31"/>
        <v>火</v>
      </c>
      <c r="I247" s="107" t="str">
        <f>IF(OR(H247="土",H247="日",COUNTIF(祝日!A:A,'2_学校予定の入力'!G247)&gt;0),"○","")</f>
        <v/>
      </c>
      <c r="J247" s="111" t="str">
        <f t="shared" si="32"/>
        <v/>
      </c>
      <c r="K247" s="108" t="str">
        <f ca="1">IFERROR(CONCATENATE(VLOOKUP(S247,一覧!D:E,2,0)," ",VLOOKUP(S247,一覧!D:P,13,0)),"")</f>
        <v/>
      </c>
      <c r="L247" s="104" t="str">
        <f t="shared" si="33"/>
        <v/>
      </c>
      <c r="M247" s="109" t="str">
        <f t="shared" si="34"/>
        <v/>
      </c>
      <c r="N247" s="98"/>
      <c r="O247" s="110">
        <f t="shared" si="35"/>
        <v>1</v>
      </c>
      <c r="P247" s="103">
        <f>IF(O247="","",IF(SUM(O$9:O247)&gt;'1_使用順の確定'!$D$12,"",SUM(O$9:O247)))</f>
        <v>100</v>
      </c>
      <c r="Q247" s="103" t="str">
        <f t="shared" si="36"/>
        <v/>
      </c>
      <c r="R247" s="103" t="str">
        <f t="shared" si="37"/>
        <v/>
      </c>
      <c r="S247" s="103" t="str">
        <f t="shared" si="38"/>
        <v/>
      </c>
      <c r="T247" s="105" t="str">
        <f t="shared" si="39"/>
        <v/>
      </c>
    </row>
    <row r="248" spans="2:20" x14ac:dyDescent="0.25">
      <c r="B248" s="146"/>
      <c r="C248" s="146"/>
      <c r="D248" s="98"/>
      <c r="F248" s="98"/>
      <c r="G248" s="106">
        <v>45987</v>
      </c>
      <c r="H248" s="97" t="str">
        <f t="shared" si="31"/>
        <v>水</v>
      </c>
      <c r="I248" s="107" t="str">
        <f>IF(OR(H248="土",H248="日",COUNTIF(祝日!A:A,'2_学校予定の入力'!G248)&gt;0),"○","")</f>
        <v/>
      </c>
      <c r="J248" s="111" t="str">
        <f t="shared" si="32"/>
        <v/>
      </c>
      <c r="K248" s="108" t="str">
        <f ca="1">IFERROR(CONCATENATE(VLOOKUP(S248,一覧!D:E,2,0)," ",VLOOKUP(S248,一覧!D:P,13,0)),"")</f>
        <v/>
      </c>
      <c r="L248" s="104" t="str">
        <f t="shared" si="33"/>
        <v/>
      </c>
      <c r="M248" s="109" t="str">
        <f t="shared" si="34"/>
        <v/>
      </c>
      <c r="N248" s="98"/>
      <c r="O248" s="110">
        <f t="shared" si="35"/>
        <v>1</v>
      </c>
      <c r="P248" s="103">
        <f>IF(O248="","",IF(SUM(O$9:O248)&gt;'1_使用順の確定'!$D$12,"",SUM(O$9:O248)))</f>
        <v>101</v>
      </c>
      <c r="Q248" s="103" t="str">
        <f t="shared" si="36"/>
        <v/>
      </c>
      <c r="R248" s="103" t="str">
        <f t="shared" si="37"/>
        <v/>
      </c>
      <c r="S248" s="103" t="str">
        <f t="shared" si="38"/>
        <v/>
      </c>
      <c r="T248" s="105" t="str">
        <f t="shared" si="39"/>
        <v/>
      </c>
    </row>
    <row r="249" spans="2:20" x14ac:dyDescent="0.25">
      <c r="B249" s="146"/>
      <c r="C249" s="146"/>
      <c r="D249" s="98"/>
      <c r="F249" s="98"/>
      <c r="G249" s="106">
        <v>45988</v>
      </c>
      <c r="H249" s="97" t="str">
        <f t="shared" si="31"/>
        <v>木</v>
      </c>
      <c r="I249" s="107" t="str">
        <f>IF(OR(H249="土",H249="日",COUNTIF(祝日!A:A,'2_学校予定の入力'!G249)&gt;0),"○","")</f>
        <v/>
      </c>
      <c r="J249" s="111" t="str">
        <f t="shared" si="32"/>
        <v/>
      </c>
      <c r="K249" s="108" t="str">
        <f ca="1">IFERROR(CONCATENATE(VLOOKUP(S249,一覧!D:E,2,0)," ",VLOOKUP(S249,一覧!D:P,13,0)),"")</f>
        <v/>
      </c>
      <c r="L249" s="104" t="str">
        <f t="shared" si="33"/>
        <v/>
      </c>
      <c r="M249" s="109" t="str">
        <f t="shared" si="34"/>
        <v/>
      </c>
      <c r="N249" s="98"/>
      <c r="O249" s="110">
        <f t="shared" si="35"/>
        <v>1</v>
      </c>
      <c r="P249" s="103">
        <f>IF(O249="","",IF(SUM(O$9:O249)&gt;'1_使用順の確定'!$D$12,"",SUM(O$9:O249)))</f>
        <v>102</v>
      </c>
      <c r="Q249" s="103" t="str">
        <f t="shared" si="36"/>
        <v/>
      </c>
      <c r="R249" s="103" t="str">
        <f t="shared" si="37"/>
        <v/>
      </c>
      <c r="S249" s="103" t="str">
        <f t="shared" si="38"/>
        <v/>
      </c>
      <c r="T249" s="105" t="str">
        <f t="shared" si="39"/>
        <v/>
      </c>
    </row>
    <row r="250" spans="2:20" x14ac:dyDescent="0.25">
      <c r="B250" s="146"/>
      <c r="C250" s="146"/>
      <c r="D250" s="98"/>
      <c r="F250" s="98"/>
      <c r="G250" s="106">
        <v>45989</v>
      </c>
      <c r="H250" s="97" t="str">
        <f t="shared" si="31"/>
        <v>金</v>
      </c>
      <c r="I250" s="107" t="str">
        <f>IF(OR(H250="土",H250="日",COUNTIF(祝日!A:A,'2_学校予定の入力'!G250)&gt;0),"○","")</f>
        <v/>
      </c>
      <c r="J250" s="111" t="str">
        <f t="shared" si="32"/>
        <v/>
      </c>
      <c r="K250" s="108" t="str">
        <f ca="1">IFERROR(CONCATENATE(VLOOKUP(S250,一覧!D:E,2,0)," ",VLOOKUP(S250,一覧!D:P,13,0)),"")</f>
        <v/>
      </c>
      <c r="L250" s="104" t="str">
        <f t="shared" si="33"/>
        <v/>
      </c>
      <c r="M250" s="109" t="str">
        <f t="shared" si="34"/>
        <v/>
      </c>
      <c r="N250" s="98"/>
      <c r="O250" s="110">
        <f t="shared" si="35"/>
        <v>1</v>
      </c>
      <c r="P250" s="103">
        <f>IF(O250="","",IF(SUM(O$9:O250)&gt;'1_使用順の確定'!$D$12,"",SUM(O$9:O250)))</f>
        <v>103</v>
      </c>
      <c r="Q250" s="103" t="str">
        <f t="shared" si="36"/>
        <v/>
      </c>
      <c r="R250" s="103" t="str">
        <f t="shared" si="37"/>
        <v/>
      </c>
      <c r="S250" s="103" t="str">
        <f t="shared" si="38"/>
        <v/>
      </c>
      <c r="T250" s="105" t="str">
        <f t="shared" si="39"/>
        <v/>
      </c>
    </row>
    <row r="251" spans="2:20" x14ac:dyDescent="0.25">
      <c r="B251" s="146"/>
      <c r="C251" s="146"/>
      <c r="D251" s="98"/>
      <c r="F251" s="98"/>
      <c r="G251" s="106">
        <v>45990</v>
      </c>
      <c r="H251" s="97" t="str">
        <f t="shared" si="31"/>
        <v>土</v>
      </c>
      <c r="I251" s="107" t="str">
        <f>IF(OR(H251="土",H251="日",COUNTIF(祝日!A:A,'2_学校予定の入力'!G251)&gt;0),"○","")</f>
        <v>○</v>
      </c>
      <c r="J251" s="111" t="str">
        <f t="shared" si="32"/>
        <v/>
      </c>
      <c r="K251" s="108" t="str">
        <f ca="1">IFERROR(CONCATENATE(VLOOKUP(S251,一覧!D:E,2,0)," ",VLOOKUP(S251,一覧!D:P,13,0)),"")</f>
        <v/>
      </c>
      <c r="L251" s="104" t="str">
        <f t="shared" si="33"/>
        <v/>
      </c>
      <c r="M251" s="109" t="str">
        <f t="shared" si="34"/>
        <v/>
      </c>
      <c r="N251" s="98"/>
      <c r="O251" s="110" t="str">
        <f t="shared" si="35"/>
        <v/>
      </c>
      <c r="P251" s="103" t="str">
        <f>IF(O251="","",IF(SUM(O$9:O251)&gt;'1_使用順の確定'!$D$12,"",SUM(O$9:O251)))</f>
        <v/>
      </c>
      <c r="Q251" s="103" t="str">
        <f t="shared" si="36"/>
        <v/>
      </c>
      <c r="R251" s="103" t="str">
        <f t="shared" si="37"/>
        <v/>
      </c>
      <c r="S251" s="103" t="str">
        <f t="shared" si="38"/>
        <v/>
      </c>
      <c r="T251" s="105" t="str">
        <f t="shared" si="39"/>
        <v/>
      </c>
    </row>
    <row r="252" spans="2:20" x14ac:dyDescent="0.25">
      <c r="B252" s="146"/>
      <c r="C252" s="146"/>
      <c r="D252" s="98"/>
      <c r="F252" s="98"/>
      <c r="G252" s="106">
        <v>45991</v>
      </c>
      <c r="H252" s="97" t="str">
        <f t="shared" si="31"/>
        <v>日</v>
      </c>
      <c r="I252" s="107" t="str">
        <f>IF(OR(H252="土",H252="日",COUNTIF(祝日!A:A,'2_学校予定の入力'!G252)&gt;0),"○","")</f>
        <v>○</v>
      </c>
      <c r="J252" s="111" t="str">
        <f t="shared" si="32"/>
        <v/>
      </c>
      <c r="K252" s="108" t="str">
        <f ca="1">IFERROR(CONCATENATE(VLOOKUP(S252,一覧!D:E,2,0)," ",VLOOKUP(S252,一覧!D:P,13,0)),"")</f>
        <v/>
      </c>
      <c r="L252" s="104" t="str">
        <f t="shared" si="33"/>
        <v/>
      </c>
      <c r="M252" s="109" t="str">
        <f t="shared" si="34"/>
        <v/>
      </c>
      <c r="N252" s="98"/>
      <c r="O252" s="110" t="str">
        <f t="shared" si="35"/>
        <v/>
      </c>
      <c r="P252" s="103" t="str">
        <f>IF(O252="","",IF(SUM(O$9:O252)&gt;'1_使用順の確定'!$D$12,"",SUM(O$9:O252)))</f>
        <v/>
      </c>
      <c r="Q252" s="103" t="str">
        <f t="shared" si="36"/>
        <v/>
      </c>
      <c r="R252" s="103" t="str">
        <f t="shared" si="37"/>
        <v/>
      </c>
      <c r="S252" s="103" t="str">
        <f t="shared" si="38"/>
        <v/>
      </c>
      <c r="T252" s="105" t="str">
        <f t="shared" si="39"/>
        <v/>
      </c>
    </row>
    <row r="253" spans="2:20" x14ac:dyDescent="0.25">
      <c r="B253" s="146"/>
      <c r="C253" s="146"/>
      <c r="D253" s="98"/>
      <c r="F253" s="98"/>
      <c r="G253" s="106">
        <v>45992</v>
      </c>
      <c r="H253" s="97" t="str">
        <f t="shared" si="31"/>
        <v>月</v>
      </c>
      <c r="I253" s="107" t="str">
        <f>IF(OR(H253="土",H253="日",COUNTIF(祝日!A:A,'2_学校予定の入力'!G253)&gt;0),"○","")</f>
        <v/>
      </c>
      <c r="J253" s="111" t="str">
        <f t="shared" si="32"/>
        <v/>
      </c>
      <c r="K253" s="108" t="str">
        <f ca="1">IFERROR(CONCATENATE(VLOOKUP(S253,一覧!D:E,2,0)," ",VLOOKUP(S253,一覧!D:P,13,0)),"")</f>
        <v/>
      </c>
      <c r="L253" s="104" t="str">
        <f t="shared" si="33"/>
        <v/>
      </c>
      <c r="M253" s="109" t="str">
        <f t="shared" si="34"/>
        <v/>
      </c>
      <c r="N253" s="98"/>
      <c r="O253" s="110">
        <f t="shared" si="35"/>
        <v>1</v>
      </c>
      <c r="P253" s="103">
        <f>IF(O253="","",IF(SUM(O$9:O253)&gt;'1_使用順の確定'!$D$12,"",SUM(O$9:O253)))</f>
        <v>104</v>
      </c>
      <c r="Q253" s="103" t="str">
        <f t="shared" si="36"/>
        <v/>
      </c>
      <c r="R253" s="103" t="str">
        <f t="shared" si="37"/>
        <v/>
      </c>
      <c r="S253" s="103" t="str">
        <f t="shared" si="38"/>
        <v/>
      </c>
      <c r="T253" s="105" t="str">
        <f t="shared" si="39"/>
        <v/>
      </c>
    </row>
    <row r="254" spans="2:20" x14ac:dyDescent="0.25">
      <c r="B254" s="146"/>
      <c r="C254" s="146"/>
      <c r="D254" s="98"/>
      <c r="F254" s="98"/>
      <c r="G254" s="106">
        <v>45993</v>
      </c>
      <c r="H254" s="97" t="str">
        <f t="shared" si="31"/>
        <v>火</v>
      </c>
      <c r="I254" s="107" t="str">
        <f>IF(OR(H254="土",H254="日",COUNTIF(祝日!A:A,'2_学校予定の入力'!G254)&gt;0),"○","")</f>
        <v/>
      </c>
      <c r="J254" s="111" t="str">
        <f t="shared" si="32"/>
        <v/>
      </c>
      <c r="K254" s="108" t="str">
        <f ca="1">IFERROR(CONCATENATE(VLOOKUP(S254,一覧!D:E,2,0)," ",VLOOKUP(S254,一覧!D:P,13,0)),"")</f>
        <v/>
      </c>
      <c r="L254" s="104" t="str">
        <f t="shared" si="33"/>
        <v/>
      </c>
      <c r="M254" s="109" t="str">
        <f t="shared" si="34"/>
        <v/>
      </c>
      <c r="N254" s="98"/>
      <c r="O254" s="110">
        <f t="shared" si="35"/>
        <v>1</v>
      </c>
      <c r="P254" s="103">
        <f>IF(O254="","",IF(SUM(O$9:O254)&gt;'1_使用順の確定'!$D$12,"",SUM(O$9:O254)))</f>
        <v>105</v>
      </c>
      <c r="Q254" s="103" t="str">
        <f t="shared" si="36"/>
        <v/>
      </c>
      <c r="R254" s="103" t="str">
        <f t="shared" si="37"/>
        <v/>
      </c>
      <c r="S254" s="103" t="str">
        <f t="shared" si="38"/>
        <v/>
      </c>
      <c r="T254" s="105" t="str">
        <f t="shared" si="39"/>
        <v/>
      </c>
    </row>
    <row r="255" spans="2:20" x14ac:dyDescent="0.25">
      <c r="B255" s="146"/>
      <c r="C255" s="146"/>
      <c r="D255" s="98"/>
      <c r="F255" s="98"/>
      <c r="G255" s="106">
        <v>45994</v>
      </c>
      <c r="H255" s="97" t="str">
        <f t="shared" si="31"/>
        <v>水</v>
      </c>
      <c r="I255" s="107" t="str">
        <f>IF(OR(H255="土",H255="日",COUNTIF(祝日!A:A,'2_学校予定の入力'!G255)&gt;0),"○","")</f>
        <v/>
      </c>
      <c r="J255" s="111" t="str">
        <f t="shared" si="32"/>
        <v/>
      </c>
      <c r="K255" s="108" t="str">
        <f ca="1">IFERROR(CONCATENATE(VLOOKUP(S255,一覧!D:E,2,0)," ",VLOOKUP(S255,一覧!D:P,13,0)),"")</f>
        <v/>
      </c>
      <c r="L255" s="104" t="str">
        <f t="shared" si="33"/>
        <v/>
      </c>
      <c r="M255" s="109" t="str">
        <f t="shared" si="34"/>
        <v/>
      </c>
      <c r="N255" s="98"/>
      <c r="O255" s="110">
        <f t="shared" si="35"/>
        <v>1</v>
      </c>
      <c r="P255" s="103">
        <f>IF(O255="","",IF(SUM(O$9:O255)&gt;'1_使用順の確定'!$D$12,"",SUM(O$9:O255)))</f>
        <v>106</v>
      </c>
      <c r="Q255" s="103" t="str">
        <f t="shared" si="36"/>
        <v/>
      </c>
      <c r="R255" s="103" t="str">
        <f t="shared" si="37"/>
        <v/>
      </c>
      <c r="S255" s="103" t="str">
        <f t="shared" si="38"/>
        <v/>
      </c>
      <c r="T255" s="105" t="str">
        <f t="shared" si="39"/>
        <v/>
      </c>
    </row>
    <row r="256" spans="2:20" x14ac:dyDescent="0.25">
      <c r="B256" s="146"/>
      <c r="C256" s="146"/>
      <c r="D256" s="98"/>
      <c r="F256" s="98"/>
      <c r="G256" s="106">
        <v>45995</v>
      </c>
      <c r="H256" s="97" t="str">
        <f t="shared" si="31"/>
        <v>木</v>
      </c>
      <c r="I256" s="107" t="str">
        <f>IF(OR(H256="土",H256="日",COUNTIF(祝日!A:A,'2_学校予定の入力'!G256)&gt;0),"○","")</f>
        <v/>
      </c>
      <c r="J256" s="111" t="str">
        <f t="shared" si="32"/>
        <v/>
      </c>
      <c r="K256" s="108" t="str">
        <f ca="1">IFERROR(CONCATENATE(VLOOKUP(S256,一覧!D:E,2,0)," ",VLOOKUP(S256,一覧!D:P,13,0)),"")</f>
        <v/>
      </c>
      <c r="L256" s="104" t="str">
        <f t="shared" si="33"/>
        <v/>
      </c>
      <c r="M256" s="109" t="str">
        <f t="shared" si="34"/>
        <v/>
      </c>
      <c r="N256" s="98"/>
      <c r="O256" s="110">
        <f t="shared" si="35"/>
        <v>1</v>
      </c>
      <c r="P256" s="103">
        <f>IF(O256="","",IF(SUM(O$9:O256)&gt;'1_使用順の確定'!$D$12,"",SUM(O$9:O256)))</f>
        <v>107</v>
      </c>
      <c r="Q256" s="103" t="str">
        <f t="shared" si="36"/>
        <v/>
      </c>
      <c r="R256" s="103" t="str">
        <f t="shared" si="37"/>
        <v/>
      </c>
      <c r="S256" s="103" t="str">
        <f t="shared" si="38"/>
        <v/>
      </c>
      <c r="T256" s="105" t="str">
        <f t="shared" si="39"/>
        <v/>
      </c>
    </row>
    <row r="257" spans="2:20" x14ac:dyDescent="0.25">
      <c r="B257" s="146"/>
      <c r="C257" s="146"/>
      <c r="D257" s="98"/>
      <c r="F257" s="98"/>
      <c r="G257" s="106">
        <v>45996</v>
      </c>
      <c r="H257" s="97" t="str">
        <f t="shared" si="31"/>
        <v>金</v>
      </c>
      <c r="I257" s="107" t="str">
        <f>IF(OR(H257="土",H257="日",COUNTIF(祝日!A:A,'2_学校予定の入力'!G257)&gt;0),"○","")</f>
        <v/>
      </c>
      <c r="J257" s="111" t="str">
        <f t="shared" si="32"/>
        <v/>
      </c>
      <c r="K257" s="108" t="str">
        <f ca="1">IFERROR(CONCATENATE(VLOOKUP(S257,一覧!D:E,2,0)," ",VLOOKUP(S257,一覧!D:P,13,0)),"")</f>
        <v/>
      </c>
      <c r="L257" s="104" t="str">
        <f t="shared" si="33"/>
        <v/>
      </c>
      <c r="M257" s="109" t="str">
        <f t="shared" si="34"/>
        <v/>
      </c>
      <c r="N257" s="98"/>
      <c r="O257" s="110">
        <f t="shared" si="35"/>
        <v>1</v>
      </c>
      <c r="P257" s="103">
        <f>IF(O257="","",IF(SUM(O$9:O257)&gt;'1_使用順の確定'!$D$12,"",SUM(O$9:O257)))</f>
        <v>108</v>
      </c>
      <c r="Q257" s="103" t="str">
        <f t="shared" si="36"/>
        <v/>
      </c>
      <c r="R257" s="103" t="str">
        <f t="shared" si="37"/>
        <v/>
      </c>
      <c r="S257" s="103" t="str">
        <f t="shared" si="38"/>
        <v/>
      </c>
      <c r="T257" s="105" t="str">
        <f t="shared" si="39"/>
        <v/>
      </c>
    </row>
    <row r="258" spans="2:20" x14ac:dyDescent="0.25">
      <c r="B258" s="146"/>
      <c r="C258" s="146"/>
      <c r="D258" s="98"/>
      <c r="F258" s="98"/>
      <c r="G258" s="106">
        <v>45997</v>
      </c>
      <c r="H258" s="97" t="str">
        <f t="shared" si="31"/>
        <v>土</v>
      </c>
      <c r="I258" s="107" t="str">
        <f>IF(OR(H258="土",H258="日",COUNTIF(祝日!A:A,'2_学校予定の入力'!G258)&gt;0),"○","")</f>
        <v>○</v>
      </c>
      <c r="J258" s="111" t="str">
        <f t="shared" si="32"/>
        <v/>
      </c>
      <c r="K258" s="108" t="str">
        <f ca="1">IFERROR(CONCATENATE(VLOOKUP(S258,一覧!D:E,2,0)," ",VLOOKUP(S258,一覧!D:P,13,0)),"")</f>
        <v/>
      </c>
      <c r="L258" s="104" t="str">
        <f t="shared" si="33"/>
        <v/>
      </c>
      <c r="M258" s="109" t="str">
        <f t="shared" si="34"/>
        <v/>
      </c>
      <c r="N258" s="98"/>
      <c r="O258" s="110" t="str">
        <f t="shared" si="35"/>
        <v/>
      </c>
      <c r="P258" s="103" t="str">
        <f>IF(O258="","",IF(SUM(O$9:O258)&gt;'1_使用順の確定'!$D$12,"",SUM(O$9:O258)))</f>
        <v/>
      </c>
      <c r="Q258" s="103" t="str">
        <f t="shared" si="36"/>
        <v/>
      </c>
      <c r="R258" s="103" t="str">
        <f t="shared" si="37"/>
        <v/>
      </c>
      <c r="S258" s="103" t="str">
        <f t="shared" si="38"/>
        <v/>
      </c>
      <c r="T258" s="105" t="str">
        <f t="shared" si="39"/>
        <v/>
      </c>
    </row>
    <row r="259" spans="2:20" x14ac:dyDescent="0.25">
      <c r="B259" s="146"/>
      <c r="C259" s="146"/>
      <c r="D259" s="98"/>
      <c r="F259" s="98"/>
      <c r="G259" s="106">
        <v>45998</v>
      </c>
      <c r="H259" s="97" t="str">
        <f t="shared" si="31"/>
        <v>日</v>
      </c>
      <c r="I259" s="107" t="str">
        <f>IF(OR(H259="土",H259="日",COUNTIF(祝日!A:A,'2_学校予定の入力'!G259)&gt;0),"○","")</f>
        <v>○</v>
      </c>
      <c r="J259" s="111" t="str">
        <f t="shared" si="32"/>
        <v/>
      </c>
      <c r="K259" s="108" t="str">
        <f ca="1">IFERROR(CONCATENATE(VLOOKUP(S259,一覧!D:E,2,0)," ",VLOOKUP(S259,一覧!D:P,13,0)),"")</f>
        <v/>
      </c>
      <c r="L259" s="104" t="str">
        <f t="shared" si="33"/>
        <v/>
      </c>
      <c r="M259" s="109" t="str">
        <f t="shared" si="34"/>
        <v/>
      </c>
      <c r="N259" s="98"/>
      <c r="O259" s="110" t="str">
        <f t="shared" si="35"/>
        <v/>
      </c>
      <c r="P259" s="103" t="str">
        <f>IF(O259="","",IF(SUM(O$9:O259)&gt;'1_使用順の確定'!$D$12,"",SUM(O$9:O259)))</f>
        <v/>
      </c>
      <c r="Q259" s="103" t="str">
        <f t="shared" si="36"/>
        <v/>
      </c>
      <c r="R259" s="103" t="str">
        <f t="shared" si="37"/>
        <v/>
      </c>
      <c r="S259" s="103" t="str">
        <f t="shared" si="38"/>
        <v/>
      </c>
      <c r="T259" s="105" t="str">
        <f t="shared" si="39"/>
        <v/>
      </c>
    </row>
    <row r="260" spans="2:20" x14ac:dyDescent="0.25">
      <c r="B260" s="146"/>
      <c r="C260" s="146"/>
      <c r="D260" s="98"/>
      <c r="F260" s="98"/>
      <c r="G260" s="106">
        <v>45999</v>
      </c>
      <c r="H260" s="97" t="str">
        <f t="shared" si="31"/>
        <v>月</v>
      </c>
      <c r="I260" s="107" t="str">
        <f>IF(OR(H260="土",H260="日",COUNTIF(祝日!A:A,'2_学校予定の入力'!G260)&gt;0),"○","")</f>
        <v/>
      </c>
      <c r="J260" s="111" t="str">
        <f t="shared" si="32"/>
        <v/>
      </c>
      <c r="K260" s="108" t="str">
        <f ca="1">IFERROR(CONCATENATE(VLOOKUP(S260,一覧!D:E,2,0)," ",VLOOKUP(S260,一覧!D:P,13,0)),"")</f>
        <v/>
      </c>
      <c r="L260" s="104" t="str">
        <f t="shared" si="33"/>
        <v/>
      </c>
      <c r="M260" s="109" t="str">
        <f t="shared" si="34"/>
        <v/>
      </c>
      <c r="N260" s="98"/>
      <c r="O260" s="110">
        <f t="shared" si="35"/>
        <v>1</v>
      </c>
      <c r="P260" s="103">
        <f>IF(O260="","",IF(SUM(O$9:O260)&gt;'1_使用順の確定'!$D$12,"",SUM(O$9:O260)))</f>
        <v>109</v>
      </c>
      <c r="Q260" s="103" t="str">
        <f t="shared" si="36"/>
        <v/>
      </c>
      <c r="R260" s="103" t="str">
        <f t="shared" si="37"/>
        <v/>
      </c>
      <c r="S260" s="103" t="str">
        <f t="shared" si="38"/>
        <v/>
      </c>
      <c r="T260" s="105" t="str">
        <f t="shared" si="39"/>
        <v/>
      </c>
    </row>
    <row r="261" spans="2:20" x14ac:dyDescent="0.25">
      <c r="B261" s="146"/>
      <c r="C261" s="146"/>
      <c r="D261" s="98"/>
      <c r="F261" s="98"/>
      <c r="G261" s="106">
        <v>46000</v>
      </c>
      <c r="H261" s="97" t="str">
        <f t="shared" si="31"/>
        <v>火</v>
      </c>
      <c r="I261" s="107" t="str">
        <f>IF(OR(H261="土",H261="日",COUNTIF(祝日!A:A,'2_学校予定の入力'!G261)&gt;0),"○","")</f>
        <v/>
      </c>
      <c r="J261" s="111" t="str">
        <f t="shared" si="32"/>
        <v/>
      </c>
      <c r="K261" s="108" t="str">
        <f ca="1">IFERROR(CONCATENATE(VLOOKUP(S261,一覧!D:E,2,0)," ",VLOOKUP(S261,一覧!D:P,13,0)),"")</f>
        <v/>
      </c>
      <c r="L261" s="104" t="str">
        <f t="shared" si="33"/>
        <v/>
      </c>
      <c r="M261" s="109" t="str">
        <f t="shared" si="34"/>
        <v/>
      </c>
      <c r="N261" s="98"/>
      <c r="O261" s="110">
        <f t="shared" si="35"/>
        <v>1</v>
      </c>
      <c r="P261" s="103">
        <f>IF(O261="","",IF(SUM(O$9:O261)&gt;'1_使用順の確定'!$D$12,"",SUM(O$9:O261)))</f>
        <v>110</v>
      </c>
      <c r="Q261" s="103" t="str">
        <f t="shared" si="36"/>
        <v/>
      </c>
      <c r="R261" s="103" t="str">
        <f t="shared" si="37"/>
        <v/>
      </c>
      <c r="S261" s="103" t="str">
        <f t="shared" si="38"/>
        <v/>
      </c>
      <c r="T261" s="105" t="str">
        <f t="shared" si="39"/>
        <v/>
      </c>
    </row>
    <row r="262" spans="2:20" x14ac:dyDescent="0.25">
      <c r="B262" s="146"/>
      <c r="C262" s="146"/>
      <c r="D262" s="98"/>
      <c r="F262" s="98"/>
      <c r="G262" s="106">
        <v>46001</v>
      </c>
      <c r="H262" s="97" t="str">
        <f t="shared" si="31"/>
        <v>水</v>
      </c>
      <c r="I262" s="107" t="str">
        <f>IF(OR(H262="土",H262="日",COUNTIF(祝日!A:A,'2_学校予定の入力'!G262)&gt;0),"○","")</f>
        <v/>
      </c>
      <c r="J262" s="111" t="str">
        <f t="shared" si="32"/>
        <v/>
      </c>
      <c r="K262" s="108" t="str">
        <f ca="1">IFERROR(CONCATENATE(VLOOKUP(S262,一覧!D:E,2,0)," ",VLOOKUP(S262,一覧!D:P,13,0)),"")</f>
        <v/>
      </c>
      <c r="L262" s="104" t="str">
        <f t="shared" si="33"/>
        <v/>
      </c>
      <c r="M262" s="109" t="str">
        <f t="shared" si="34"/>
        <v/>
      </c>
      <c r="N262" s="98"/>
      <c r="O262" s="110">
        <f t="shared" si="35"/>
        <v>1</v>
      </c>
      <c r="P262" s="103">
        <f>IF(O262="","",IF(SUM(O$9:O262)&gt;'1_使用順の確定'!$D$12,"",SUM(O$9:O262)))</f>
        <v>111</v>
      </c>
      <c r="Q262" s="103" t="str">
        <f t="shared" si="36"/>
        <v/>
      </c>
      <c r="R262" s="103" t="str">
        <f t="shared" si="37"/>
        <v/>
      </c>
      <c r="S262" s="103" t="str">
        <f t="shared" si="38"/>
        <v/>
      </c>
      <c r="T262" s="105" t="str">
        <f t="shared" si="39"/>
        <v/>
      </c>
    </row>
    <row r="263" spans="2:20" x14ac:dyDescent="0.25">
      <c r="B263" s="146"/>
      <c r="C263" s="146"/>
      <c r="D263" s="98"/>
      <c r="F263" s="98"/>
      <c r="G263" s="106">
        <v>46002</v>
      </c>
      <c r="H263" s="97" t="str">
        <f t="shared" si="31"/>
        <v>木</v>
      </c>
      <c r="I263" s="107" t="str">
        <f>IF(OR(H263="土",H263="日",COUNTIF(祝日!A:A,'2_学校予定の入力'!G263)&gt;0),"○","")</f>
        <v/>
      </c>
      <c r="J263" s="111" t="str">
        <f t="shared" si="32"/>
        <v/>
      </c>
      <c r="K263" s="108" t="str">
        <f ca="1">IFERROR(CONCATENATE(VLOOKUP(S263,一覧!D:E,2,0)," ",VLOOKUP(S263,一覧!D:P,13,0)),"")</f>
        <v/>
      </c>
      <c r="L263" s="104" t="str">
        <f t="shared" si="33"/>
        <v/>
      </c>
      <c r="M263" s="109" t="str">
        <f t="shared" si="34"/>
        <v/>
      </c>
      <c r="N263" s="98"/>
      <c r="O263" s="110">
        <f t="shared" si="35"/>
        <v>1</v>
      </c>
      <c r="P263" s="103">
        <f>IF(O263="","",IF(SUM(O$9:O263)&gt;'1_使用順の確定'!$D$12,"",SUM(O$9:O263)))</f>
        <v>112</v>
      </c>
      <c r="Q263" s="103" t="str">
        <f t="shared" si="36"/>
        <v/>
      </c>
      <c r="R263" s="103" t="str">
        <f t="shared" si="37"/>
        <v/>
      </c>
      <c r="S263" s="103" t="str">
        <f t="shared" si="38"/>
        <v/>
      </c>
      <c r="T263" s="105" t="str">
        <f t="shared" si="39"/>
        <v/>
      </c>
    </row>
    <row r="264" spans="2:20" x14ac:dyDescent="0.25">
      <c r="B264" s="146"/>
      <c r="C264" s="146"/>
      <c r="D264" s="98"/>
      <c r="F264" s="98"/>
      <c r="G264" s="106">
        <v>46003</v>
      </c>
      <c r="H264" s="97" t="str">
        <f t="shared" si="31"/>
        <v>金</v>
      </c>
      <c r="I264" s="107" t="str">
        <f>IF(OR(H264="土",H264="日",COUNTIF(祝日!A:A,'2_学校予定の入力'!G264)&gt;0),"○","")</f>
        <v/>
      </c>
      <c r="J264" s="111" t="str">
        <f t="shared" si="32"/>
        <v/>
      </c>
      <c r="K264" s="108" t="str">
        <f ca="1">IFERROR(CONCATENATE(VLOOKUP(S264,一覧!D:E,2,0)," ",VLOOKUP(S264,一覧!D:P,13,0)),"")</f>
        <v/>
      </c>
      <c r="L264" s="104" t="str">
        <f t="shared" si="33"/>
        <v/>
      </c>
      <c r="M264" s="109" t="str">
        <f t="shared" si="34"/>
        <v/>
      </c>
      <c r="N264" s="98"/>
      <c r="O264" s="110">
        <f t="shared" si="35"/>
        <v>1</v>
      </c>
      <c r="P264" s="103">
        <f>IF(O264="","",IF(SUM(O$9:O264)&gt;'1_使用順の確定'!$D$12,"",SUM(O$9:O264)))</f>
        <v>113</v>
      </c>
      <c r="Q264" s="103" t="str">
        <f t="shared" si="36"/>
        <v/>
      </c>
      <c r="R264" s="103" t="str">
        <f t="shared" si="37"/>
        <v/>
      </c>
      <c r="S264" s="103" t="str">
        <f t="shared" si="38"/>
        <v/>
      </c>
      <c r="T264" s="105" t="str">
        <f t="shared" si="39"/>
        <v/>
      </c>
    </row>
    <row r="265" spans="2:20" x14ac:dyDescent="0.25">
      <c r="B265" s="146"/>
      <c r="C265" s="146"/>
      <c r="D265" s="98"/>
      <c r="F265" s="98"/>
      <c r="G265" s="106">
        <v>46004</v>
      </c>
      <c r="H265" s="97" t="str">
        <f t="shared" ref="H265:H328" si="40">TEXT(G265,"aaa")</f>
        <v>土</v>
      </c>
      <c r="I265" s="107" t="str">
        <f>IF(OR(H265="土",H265="日",COUNTIF(祝日!A:A,'2_学校予定の入力'!G265)&gt;0),"○","")</f>
        <v>○</v>
      </c>
      <c r="J265" s="111" t="str">
        <f t="shared" ref="J265:J328" si="41">IFERROR(VLOOKUP(Q265,$B$28:$C$32,2,0),"")</f>
        <v/>
      </c>
      <c r="K265" s="108" t="str">
        <f ca="1">IFERROR(CONCATENATE(VLOOKUP(S265,一覧!D:E,2,0)," ",VLOOKUP(S265,一覧!D:P,13,0)),"")</f>
        <v/>
      </c>
      <c r="L265" s="104" t="str">
        <f t="shared" ref="L265:L328" si="42">IF(OR(AND($C$12&lt;=G265,G265&lt;=$D$12),AND($C$13&lt;=G265,G265&lt;=$D$13),AND($C$14&lt;=G265,G265&lt;=$D$14)),"〇","")</f>
        <v/>
      </c>
      <c r="M265" s="109" t="str">
        <f t="shared" ref="M265:M328" si="43">IFERROR(VLOOKUP(G265,$B$37:$E$126,3,0),"")</f>
        <v/>
      </c>
      <c r="N265" s="98"/>
      <c r="O265" s="110" t="str">
        <f t="shared" ref="O265:O328" si="44">IF(G265&lt;$B$8,"",IF(CONCATENATE(I265,L265,M265,T265)="",1,""))</f>
        <v/>
      </c>
      <c r="P265" s="103" t="str">
        <f>IF(O265="","",IF(SUM(O$9:O265)&gt;'1_使用順の確定'!$D$12,"",SUM(O$9:O265)))</f>
        <v/>
      </c>
      <c r="Q265" s="103" t="str">
        <f t="shared" ref="Q265:Q328" si="45">IFERROR(IF(MOD(P265,$Q$8)=0,$Q$8,MOD(P265,$Q$8)),"")</f>
        <v/>
      </c>
      <c r="R265" s="103" t="str">
        <f t="shared" ref="R265:R328" si="46">IFERROR(ROUNDUP(P265/$Q$8,0),"")</f>
        <v/>
      </c>
      <c r="S265" s="103" t="str">
        <f t="shared" ref="S265:S328" si="47">IF(J265&gt;0,CONCATENATE(J265,R265),"")</f>
        <v/>
      </c>
      <c r="T265" s="105" t="str">
        <f t="shared" ref="T265:T328" si="48">IFERROR(IF(VLOOKUP(H265,$B$17:$C$21,2,0)="×","×",""),"")</f>
        <v/>
      </c>
    </row>
    <row r="266" spans="2:20" x14ac:dyDescent="0.25">
      <c r="B266" s="146"/>
      <c r="C266" s="146"/>
      <c r="D266" s="98"/>
      <c r="F266" s="98"/>
      <c r="G266" s="106">
        <v>46005</v>
      </c>
      <c r="H266" s="97" t="str">
        <f t="shared" si="40"/>
        <v>日</v>
      </c>
      <c r="I266" s="107" t="str">
        <f>IF(OR(H266="土",H266="日",COUNTIF(祝日!A:A,'2_学校予定の入力'!G266)&gt;0),"○","")</f>
        <v>○</v>
      </c>
      <c r="J266" s="111" t="str">
        <f t="shared" si="41"/>
        <v/>
      </c>
      <c r="K266" s="108" t="str">
        <f ca="1">IFERROR(CONCATENATE(VLOOKUP(S266,一覧!D:E,2,0)," ",VLOOKUP(S266,一覧!D:P,13,0)),"")</f>
        <v/>
      </c>
      <c r="L266" s="104" t="str">
        <f t="shared" si="42"/>
        <v/>
      </c>
      <c r="M266" s="109" t="str">
        <f t="shared" si="43"/>
        <v/>
      </c>
      <c r="N266" s="98"/>
      <c r="O266" s="110" t="str">
        <f t="shared" si="44"/>
        <v/>
      </c>
      <c r="P266" s="103" t="str">
        <f>IF(O266="","",IF(SUM(O$9:O266)&gt;'1_使用順の確定'!$D$12,"",SUM(O$9:O266)))</f>
        <v/>
      </c>
      <c r="Q266" s="103" t="str">
        <f t="shared" si="45"/>
        <v/>
      </c>
      <c r="R266" s="103" t="str">
        <f t="shared" si="46"/>
        <v/>
      </c>
      <c r="S266" s="103" t="str">
        <f t="shared" si="47"/>
        <v/>
      </c>
      <c r="T266" s="105" t="str">
        <f t="shared" si="48"/>
        <v/>
      </c>
    </row>
    <row r="267" spans="2:20" x14ac:dyDescent="0.25">
      <c r="B267" s="146"/>
      <c r="C267" s="146"/>
      <c r="D267" s="98"/>
      <c r="F267" s="98"/>
      <c r="G267" s="106">
        <v>46006</v>
      </c>
      <c r="H267" s="97" t="str">
        <f t="shared" si="40"/>
        <v>月</v>
      </c>
      <c r="I267" s="107" t="str">
        <f>IF(OR(H267="土",H267="日",COUNTIF(祝日!A:A,'2_学校予定の入力'!G267)&gt;0),"○","")</f>
        <v/>
      </c>
      <c r="J267" s="111" t="str">
        <f t="shared" si="41"/>
        <v/>
      </c>
      <c r="K267" s="108" t="str">
        <f ca="1">IFERROR(CONCATENATE(VLOOKUP(S267,一覧!D:E,2,0)," ",VLOOKUP(S267,一覧!D:P,13,0)),"")</f>
        <v/>
      </c>
      <c r="L267" s="104" t="str">
        <f t="shared" si="42"/>
        <v/>
      </c>
      <c r="M267" s="109" t="str">
        <f t="shared" si="43"/>
        <v/>
      </c>
      <c r="N267" s="98"/>
      <c r="O267" s="110">
        <f t="shared" si="44"/>
        <v>1</v>
      </c>
      <c r="P267" s="103">
        <f>IF(O267="","",IF(SUM(O$9:O267)&gt;'1_使用順の確定'!$D$12,"",SUM(O$9:O267)))</f>
        <v>114</v>
      </c>
      <c r="Q267" s="103" t="str">
        <f t="shared" si="45"/>
        <v/>
      </c>
      <c r="R267" s="103" t="str">
        <f t="shared" si="46"/>
        <v/>
      </c>
      <c r="S267" s="103" t="str">
        <f t="shared" si="47"/>
        <v/>
      </c>
      <c r="T267" s="105" t="str">
        <f t="shared" si="48"/>
        <v/>
      </c>
    </row>
    <row r="268" spans="2:20" x14ac:dyDescent="0.25">
      <c r="B268" s="146"/>
      <c r="C268" s="146"/>
      <c r="D268" s="98"/>
      <c r="F268" s="98"/>
      <c r="G268" s="106">
        <v>46007</v>
      </c>
      <c r="H268" s="97" t="str">
        <f t="shared" si="40"/>
        <v>火</v>
      </c>
      <c r="I268" s="107" t="str">
        <f>IF(OR(H268="土",H268="日",COUNTIF(祝日!A:A,'2_学校予定の入力'!G268)&gt;0),"○","")</f>
        <v/>
      </c>
      <c r="J268" s="111" t="str">
        <f t="shared" si="41"/>
        <v/>
      </c>
      <c r="K268" s="108" t="str">
        <f ca="1">IFERROR(CONCATENATE(VLOOKUP(S268,一覧!D:E,2,0)," ",VLOOKUP(S268,一覧!D:P,13,0)),"")</f>
        <v/>
      </c>
      <c r="L268" s="104" t="str">
        <f t="shared" si="42"/>
        <v/>
      </c>
      <c r="M268" s="109" t="str">
        <f t="shared" si="43"/>
        <v/>
      </c>
      <c r="N268" s="98"/>
      <c r="O268" s="110">
        <f t="shared" si="44"/>
        <v>1</v>
      </c>
      <c r="P268" s="103">
        <f>IF(O268="","",IF(SUM(O$9:O268)&gt;'1_使用順の確定'!$D$12,"",SUM(O$9:O268)))</f>
        <v>115</v>
      </c>
      <c r="Q268" s="103" t="str">
        <f t="shared" si="45"/>
        <v/>
      </c>
      <c r="R268" s="103" t="str">
        <f t="shared" si="46"/>
        <v/>
      </c>
      <c r="S268" s="103" t="str">
        <f t="shared" si="47"/>
        <v/>
      </c>
      <c r="T268" s="105" t="str">
        <f t="shared" si="48"/>
        <v/>
      </c>
    </row>
    <row r="269" spans="2:20" x14ac:dyDescent="0.25">
      <c r="B269" s="146"/>
      <c r="C269" s="146"/>
      <c r="D269" s="98"/>
      <c r="F269" s="98"/>
      <c r="G269" s="106">
        <v>46008</v>
      </c>
      <c r="H269" s="97" t="str">
        <f t="shared" si="40"/>
        <v>水</v>
      </c>
      <c r="I269" s="107" t="str">
        <f>IF(OR(H269="土",H269="日",COUNTIF(祝日!A:A,'2_学校予定の入力'!G269)&gt;0),"○","")</f>
        <v/>
      </c>
      <c r="J269" s="111" t="str">
        <f t="shared" si="41"/>
        <v/>
      </c>
      <c r="K269" s="108" t="str">
        <f ca="1">IFERROR(CONCATENATE(VLOOKUP(S269,一覧!D:E,2,0)," ",VLOOKUP(S269,一覧!D:P,13,0)),"")</f>
        <v/>
      </c>
      <c r="L269" s="104" t="str">
        <f t="shared" si="42"/>
        <v/>
      </c>
      <c r="M269" s="109" t="str">
        <f t="shared" si="43"/>
        <v/>
      </c>
      <c r="N269" s="98"/>
      <c r="O269" s="110">
        <f t="shared" si="44"/>
        <v>1</v>
      </c>
      <c r="P269" s="103">
        <f>IF(O269="","",IF(SUM(O$9:O269)&gt;'1_使用順の確定'!$D$12,"",SUM(O$9:O269)))</f>
        <v>116</v>
      </c>
      <c r="Q269" s="103" t="str">
        <f t="shared" si="45"/>
        <v/>
      </c>
      <c r="R269" s="103" t="str">
        <f t="shared" si="46"/>
        <v/>
      </c>
      <c r="S269" s="103" t="str">
        <f t="shared" si="47"/>
        <v/>
      </c>
      <c r="T269" s="105" t="str">
        <f t="shared" si="48"/>
        <v/>
      </c>
    </row>
    <row r="270" spans="2:20" x14ac:dyDescent="0.25">
      <c r="B270" s="146"/>
      <c r="C270" s="146"/>
      <c r="D270" s="98"/>
      <c r="F270" s="98"/>
      <c r="G270" s="106">
        <v>46009</v>
      </c>
      <c r="H270" s="97" t="str">
        <f t="shared" si="40"/>
        <v>木</v>
      </c>
      <c r="I270" s="107" t="str">
        <f>IF(OR(H270="土",H270="日",COUNTIF(祝日!A:A,'2_学校予定の入力'!G270)&gt;0),"○","")</f>
        <v/>
      </c>
      <c r="J270" s="111" t="str">
        <f t="shared" si="41"/>
        <v/>
      </c>
      <c r="K270" s="108" t="str">
        <f ca="1">IFERROR(CONCATENATE(VLOOKUP(S270,一覧!D:E,2,0)," ",VLOOKUP(S270,一覧!D:P,13,0)),"")</f>
        <v/>
      </c>
      <c r="L270" s="104" t="str">
        <f t="shared" si="42"/>
        <v/>
      </c>
      <c r="M270" s="109" t="str">
        <f t="shared" si="43"/>
        <v/>
      </c>
      <c r="N270" s="98"/>
      <c r="O270" s="110">
        <f t="shared" si="44"/>
        <v>1</v>
      </c>
      <c r="P270" s="103">
        <f>IF(O270="","",IF(SUM(O$9:O270)&gt;'1_使用順の確定'!$D$12,"",SUM(O$9:O270)))</f>
        <v>117</v>
      </c>
      <c r="Q270" s="103" t="str">
        <f t="shared" si="45"/>
        <v/>
      </c>
      <c r="R270" s="103" t="str">
        <f t="shared" si="46"/>
        <v/>
      </c>
      <c r="S270" s="103" t="str">
        <f t="shared" si="47"/>
        <v/>
      </c>
      <c r="T270" s="105" t="str">
        <f t="shared" si="48"/>
        <v/>
      </c>
    </row>
    <row r="271" spans="2:20" x14ac:dyDescent="0.25">
      <c r="B271" s="146"/>
      <c r="C271" s="146"/>
      <c r="D271" s="98"/>
      <c r="F271" s="98"/>
      <c r="G271" s="106">
        <v>46010</v>
      </c>
      <c r="H271" s="97" t="str">
        <f t="shared" si="40"/>
        <v>金</v>
      </c>
      <c r="I271" s="107" t="str">
        <f>IF(OR(H271="土",H271="日",COUNTIF(祝日!A:A,'2_学校予定の入力'!G271)&gt;0),"○","")</f>
        <v/>
      </c>
      <c r="J271" s="111" t="str">
        <f t="shared" si="41"/>
        <v/>
      </c>
      <c r="K271" s="108" t="str">
        <f ca="1">IFERROR(CONCATENATE(VLOOKUP(S271,一覧!D:E,2,0)," ",VLOOKUP(S271,一覧!D:P,13,0)),"")</f>
        <v/>
      </c>
      <c r="L271" s="104" t="str">
        <f t="shared" si="42"/>
        <v/>
      </c>
      <c r="M271" s="109" t="str">
        <f t="shared" si="43"/>
        <v/>
      </c>
      <c r="N271" s="98"/>
      <c r="O271" s="110">
        <f t="shared" si="44"/>
        <v>1</v>
      </c>
      <c r="P271" s="103">
        <f>IF(O271="","",IF(SUM(O$9:O271)&gt;'1_使用順の確定'!$D$12,"",SUM(O$9:O271)))</f>
        <v>118</v>
      </c>
      <c r="Q271" s="103" t="str">
        <f t="shared" si="45"/>
        <v/>
      </c>
      <c r="R271" s="103" t="str">
        <f t="shared" si="46"/>
        <v/>
      </c>
      <c r="S271" s="103" t="str">
        <f t="shared" si="47"/>
        <v/>
      </c>
      <c r="T271" s="105" t="str">
        <f t="shared" si="48"/>
        <v/>
      </c>
    </row>
    <row r="272" spans="2:20" x14ac:dyDescent="0.25">
      <c r="B272" s="146"/>
      <c r="C272" s="146"/>
      <c r="D272" s="98"/>
      <c r="F272" s="98"/>
      <c r="G272" s="106">
        <v>46011</v>
      </c>
      <c r="H272" s="97" t="str">
        <f t="shared" si="40"/>
        <v>土</v>
      </c>
      <c r="I272" s="107" t="str">
        <f>IF(OR(H272="土",H272="日",COUNTIF(祝日!A:A,'2_学校予定の入力'!G272)&gt;0),"○","")</f>
        <v>○</v>
      </c>
      <c r="J272" s="111" t="str">
        <f t="shared" si="41"/>
        <v/>
      </c>
      <c r="K272" s="108" t="str">
        <f ca="1">IFERROR(CONCATENATE(VLOOKUP(S272,一覧!D:E,2,0)," ",VLOOKUP(S272,一覧!D:P,13,0)),"")</f>
        <v/>
      </c>
      <c r="L272" s="104" t="str">
        <f t="shared" si="42"/>
        <v/>
      </c>
      <c r="M272" s="109" t="str">
        <f t="shared" si="43"/>
        <v/>
      </c>
      <c r="N272" s="98"/>
      <c r="O272" s="110" t="str">
        <f t="shared" si="44"/>
        <v/>
      </c>
      <c r="P272" s="103" t="str">
        <f>IF(O272="","",IF(SUM(O$9:O272)&gt;'1_使用順の確定'!$D$12,"",SUM(O$9:O272)))</f>
        <v/>
      </c>
      <c r="Q272" s="103" t="str">
        <f t="shared" si="45"/>
        <v/>
      </c>
      <c r="R272" s="103" t="str">
        <f t="shared" si="46"/>
        <v/>
      </c>
      <c r="S272" s="103" t="str">
        <f t="shared" si="47"/>
        <v/>
      </c>
      <c r="T272" s="105" t="str">
        <f t="shared" si="48"/>
        <v/>
      </c>
    </row>
    <row r="273" spans="2:20" x14ac:dyDescent="0.25">
      <c r="B273" s="146"/>
      <c r="C273" s="146"/>
      <c r="D273" s="98"/>
      <c r="F273" s="98"/>
      <c r="G273" s="106">
        <v>46012</v>
      </c>
      <c r="H273" s="97" t="str">
        <f t="shared" si="40"/>
        <v>日</v>
      </c>
      <c r="I273" s="107" t="str">
        <f>IF(OR(H273="土",H273="日",COUNTIF(祝日!A:A,'2_学校予定の入力'!G273)&gt;0),"○","")</f>
        <v>○</v>
      </c>
      <c r="J273" s="111" t="str">
        <f t="shared" si="41"/>
        <v/>
      </c>
      <c r="K273" s="108" t="str">
        <f ca="1">IFERROR(CONCATENATE(VLOOKUP(S273,一覧!D:E,2,0)," ",VLOOKUP(S273,一覧!D:P,13,0)),"")</f>
        <v/>
      </c>
      <c r="L273" s="104" t="str">
        <f t="shared" si="42"/>
        <v/>
      </c>
      <c r="M273" s="109" t="str">
        <f t="shared" si="43"/>
        <v/>
      </c>
      <c r="N273" s="98"/>
      <c r="O273" s="110" t="str">
        <f t="shared" si="44"/>
        <v/>
      </c>
      <c r="P273" s="103" t="str">
        <f>IF(O273="","",IF(SUM(O$9:O273)&gt;'1_使用順の確定'!$D$12,"",SUM(O$9:O273)))</f>
        <v/>
      </c>
      <c r="Q273" s="103" t="str">
        <f t="shared" si="45"/>
        <v/>
      </c>
      <c r="R273" s="103" t="str">
        <f t="shared" si="46"/>
        <v/>
      </c>
      <c r="S273" s="103" t="str">
        <f t="shared" si="47"/>
        <v/>
      </c>
      <c r="T273" s="105" t="str">
        <f t="shared" si="48"/>
        <v/>
      </c>
    </row>
    <row r="274" spans="2:20" x14ac:dyDescent="0.25">
      <c r="B274" s="146"/>
      <c r="C274" s="146"/>
      <c r="D274" s="98"/>
      <c r="F274" s="98"/>
      <c r="G274" s="106">
        <v>46013</v>
      </c>
      <c r="H274" s="97" t="str">
        <f t="shared" si="40"/>
        <v>月</v>
      </c>
      <c r="I274" s="107" t="str">
        <f>IF(OR(H274="土",H274="日",COUNTIF(祝日!A:A,'2_学校予定の入力'!G274)&gt;0),"○","")</f>
        <v/>
      </c>
      <c r="J274" s="111" t="str">
        <f t="shared" si="41"/>
        <v/>
      </c>
      <c r="K274" s="108" t="str">
        <f ca="1">IFERROR(CONCATENATE(VLOOKUP(S274,一覧!D:E,2,0)," ",VLOOKUP(S274,一覧!D:P,13,0)),"")</f>
        <v/>
      </c>
      <c r="L274" s="104" t="str">
        <f t="shared" si="42"/>
        <v/>
      </c>
      <c r="M274" s="109" t="str">
        <f t="shared" si="43"/>
        <v/>
      </c>
      <c r="N274" s="98"/>
      <c r="O274" s="110">
        <f t="shared" si="44"/>
        <v>1</v>
      </c>
      <c r="P274" s="103">
        <f>IF(O274="","",IF(SUM(O$9:O274)&gt;'1_使用順の確定'!$D$12,"",SUM(O$9:O274)))</f>
        <v>119</v>
      </c>
      <c r="Q274" s="103" t="str">
        <f t="shared" si="45"/>
        <v/>
      </c>
      <c r="R274" s="103" t="str">
        <f t="shared" si="46"/>
        <v/>
      </c>
      <c r="S274" s="103" t="str">
        <f t="shared" si="47"/>
        <v/>
      </c>
      <c r="T274" s="105" t="str">
        <f t="shared" si="48"/>
        <v/>
      </c>
    </row>
    <row r="275" spans="2:20" x14ac:dyDescent="0.25">
      <c r="B275" s="146"/>
      <c r="C275" s="146"/>
      <c r="D275" s="98"/>
      <c r="F275" s="98"/>
      <c r="G275" s="106">
        <v>46014</v>
      </c>
      <c r="H275" s="97" t="str">
        <f t="shared" si="40"/>
        <v>火</v>
      </c>
      <c r="I275" s="107" t="str">
        <f>IF(OR(H275="土",H275="日",COUNTIF(祝日!A:A,'2_学校予定の入力'!G275)&gt;0),"○","")</f>
        <v/>
      </c>
      <c r="J275" s="111" t="str">
        <f t="shared" si="41"/>
        <v/>
      </c>
      <c r="K275" s="108" t="str">
        <f ca="1">IFERROR(CONCATENATE(VLOOKUP(S275,一覧!D:E,2,0)," ",VLOOKUP(S275,一覧!D:P,13,0)),"")</f>
        <v/>
      </c>
      <c r="L275" s="104" t="str">
        <f t="shared" si="42"/>
        <v>〇</v>
      </c>
      <c r="M275" s="109" t="str">
        <f t="shared" si="43"/>
        <v/>
      </c>
      <c r="N275" s="98"/>
      <c r="O275" s="110" t="str">
        <f t="shared" si="44"/>
        <v/>
      </c>
      <c r="P275" s="103" t="str">
        <f>IF(O275="","",IF(SUM(O$9:O275)&gt;'1_使用順の確定'!$D$12,"",SUM(O$9:O275)))</f>
        <v/>
      </c>
      <c r="Q275" s="103" t="str">
        <f t="shared" si="45"/>
        <v/>
      </c>
      <c r="R275" s="103" t="str">
        <f t="shared" si="46"/>
        <v/>
      </c>
      <c r="S275" s="103" t="str">
        <f t="shared" si="47"/>
        <v/>
      </c>
      <c r="T275" s="105" t="str">
        <f t="shared" si="48"/>
        <v/>
      </c>
    </row>
    <row r="276" spans="2:20" x14ac:dyDescent="0.25">
      <c r="B276" s="146"/>
      <c r="C276" s="146"/>
      <c r="D276" s="98"/>
      <c r="F276" s="98"/>
      <c r="G276" s="106">
        <v>46015</v>
      </c>
      <c r="H276" s="97" t="str">
        <f t="shared" si="40"/>
        <v>水</v>
      </c>
      <c r="I276" s="107" t="str">
        <f>IF(OR(H276="土",H276="日",COUNTIF(祝日!A:A,'2_学校予定の入力'!G276)&gt;0),"○","")</f>
        <v/>
      </c>
      <c r="J276" s="111" t="str">
        <f t="shared" si="41"/>
        <v/>
      </c>
      <c r="K276" s="108" t="str">
        <f ca="1">IFERROR(CONCATENATE(VLOOKUP(S276,一覧!D:E,2,0)," ",VLOOKUP(S276,一覧!D:P,13,0)),"")</f>
        <v/>
      </c>
      <c r="L276" s="104" t="str">
        <f t="shared" si="42"/>
        <v>〇</v>
      </c>
      <c r="M276" s="109" t="str">
        <f t="shared" si="43"/>
        <v/>
      </c>
      <c r="N276" s="98"/>
      <c r="O276" s="110" t="str">
        <f t="shared" si="44"/>
        <v/>
      </c>
      <c r="P276" s="103" t="str">
        <f>IF(O276="","",IF(SUM(O$9:O276)&gt;'1_使用順の確定'!$D$12,"",SUM(O$9:O276)))</f>
        <v/>
      </c>
      <c r="Q276" s="103" t="str">
        <f t="shared" si="45"/>
        <v/>
      </c>
      <c r="R276" s="103" t="str">
        <f t="shared" si="46"/>
        <v/>
      </c>
      <c r="S276" s="103" t="str">
        <f t="shared" si="47"/>
        <v/>
      </c>
      <c r="T276" s="105" t="str">
        <f t="shared" si="48"/>
        <v/>
      </c>
    </row>
    <row r="277" spans="2:20" x14ac:dyDescent="0.25">
      <c r="B277" s="146"/>
      <c r="C277" s="146"/>
      <c r="D277" s="98"/>
      <c r="F277" s="98"/>
      <c r="G277" s="106">
        <v>46016</v>
      </c>
      <c r="H277" s="97" t="str">
        <f t="shared" si="40"/>
        <v>木</v>
      </c>
      <c r="I277" s="107" t="str">
        <f>IF(OR(H277="土",H277="日",COUNTIF(祝日!A:A,'2_学校予定の入力'!G277)&gt;0),"○","")</f>
        <v/>
      </c>
      <c r="J277" s="111" t="str">
        <f t="shared" si="41"/>
        <v/>
      </c>
      <c r="K277" s="108" t="str">
        <f ca="1">IFERROR(CONCATENATE(VLOOKUP(S277,一覧!D:E,2,0)," ",VLOOKUP(S277,一覧!D:P,13,0)),"")</f>
        <v/>
      </c>
      <c r="L277" s="104" t="str">
        <f t="shared" si="42"/>
        <v>〇</v>
      </c>
      <c r="M277" s="109" t="str">
        <f t="shared" si="43"/>
        <v/>
      </c>
      <c r="N277" s="98"/>
      <c r="O277" s="110" t="str">
        <f t="shared" si="44"/>
        <v/>
      </c>
      <c r="P277" s="103" t="str">
        <f>IF(O277="","",IF(SUM(O$9:O277)&gt;'1_使用順の確定'!$D$12,"",SUM(O$9:O277)))</f>
        <v/>
      </c>
      <c r="Q277" s="103" t="str">
        <f t="shared" si="45"/>
        <v/>
      </c>
      <c r="R277" s="103" t="str">
        <f t="shared" si="46"/>
        <v/>
      </c>
      <c r="S277" s="103" t="str">
        <f t="shared" si="47"/>
        <v/>
      </c>
      <c r="T277" s="105" t="str">
        <f t="shared" si="48"/>
        <v/>
      </c>
    </row>
    <row r="278" spans="2:20" x14ac:dyDescent="0.25">
      <c r="B278" s="146"/>
      <c r="C278" s="146"/>
      <c r="D278" s="98"/>
      <c r="F278" s="98"/>
      <c r="G278" s="106">
        <v>46017</v>
      </c>
      <c r="H278" s="97" t="str">
        <f t="shared" si="40"/>
        <v>金</v>
      </c>
      <c r="I278" s="107" t="str">
        <f>IF(OR(H278="土",H278="日",COUNTIF(祝日!A:A,'2_学校予定の入力'!G278)&gt;0),"○","")</f>
        <v/>
      </c>
      <c r="J278" s="111" t="str">
        <f t="shared" si="41"/>
        <v/>
      </c>
      <c r="K278" s="108" t="str">
        <f ca="1">IFERROR(CONCATENATE(VLOOKUP(S278,一覧!D:E,2,0)," ",VLOOKUP(S278,一覧!D:P,13,0)),"")</f>
        <v/>
      </c>
      <c r="L278" s="104" t="str">
        <f t="shared" si="42"/>
        <v>〇</v>
      </c>
      <c r="M278" s="109" t="str">
        <f t="shared" si="43"/>
        <v/>
      </c>
      <c r="N278" s="98"/>
      <c r="O278" s="110" t="str">
        <f t="shared" si="44"/>
        <v/>
      </c>
      <c r="P278" s="103" t="str">
        <f>IF(O278="","",IF(SUM(O$9:O278)&gt;'1_使用順の確定'!$D$12,"",SUM(O$9:O278)))</f>
        <v/>
      </c>
      <c r="Q278" s="103" t="str">
        <f t="shared" si="45"/>
        <v/>
      </c>
      <c r="R278" s="103" t="str">
        <f t="shared" si="46"/>
        <v/>
      </c>
      <c r="S278" s="103" t="str">
        <f t="shared" si="47"/>
        <v/>
      </c>
      <c r="T278" s="105" t="str">
        <f t="shared" si="48"/>
        <v/>
      </c>
    </row>
    <row r="279" spans="2:20" x14ac:dyDescent="0.25">
      <c r="B279" s="146"/>
      <c r="C279" s="146"/>
      <c r="D279" s="98"/>
      <c r="F279" s="98"/>
      <c r="G279" s="106">
        <v>46018</v>
      </c>
      <c r="H279" s="97" t="str">
        <f t="shared" si="40"/>
        <v>土</v>
      </c>
      <c r="I279" s="107" t="str">
        <f>IF(OR(H279="土",H279="日",COUNTIF(祝日!A:A,'2_学校予定の入力'!G279)&gt;0),"○","")</f>
        <v>○</v>
      </c>
      <c r="J279" s="111" t="str">
        <f t="shared" si="41"/>
        <v/>
      </c>
      <c r="K279" s="108" t="str">
        <f ca="1">IFERROR(CONCATENATE(VLOOKUP(S279,一覧!D:E,2,0)," ",VLOOKUP(S279,一覧!D:P,13,0)),"")</f>
        <v/>
      </c>
      <c r="L279" s="104" t="str">
        <f t="shared" si="42"/>
        <v>〇</v>
      </c>
      <c r="M279" s="109" t="str">
        <f t="shared" si="43"/>
        <v/>
      </c>
      <c r="N279" s="98"/>
      <c r="O279" s="110" t="str">
        <f t="shared" si="44"/>
        <v/>
      </c>
      <c r="P279" s="103" t="str">
        <f>IF(O279="","",IF(SUM(O$9:O279)&gt;'1_使用順の確定'!$D$12,"",SUM(O$9:O279)))</f>
        <v/>
      </c>
      <c r="Q279" s="103" t="str">
        <f t="shared" si="45"/>
        <v/>
      </c>
      <c r="R279" s="103" t="str">
        <f t="shared" si="46"/>
        <v/>
      </c>
      <c r="S279" s="103" t="str">
        <f t="shared" si="47"/>
        <v/>
      </c>
      <c r="T279" s="105" t="str">
        <f t="shared" si="48"/>
        <v/>
      </c>
    </row>
    <row r="280" spans="2:20" x14ac:dyDescent="0.25">
      <c r="B280" s="146"/>
      <c r="C280" s="146"/>
      <c r="D280" s="98"/>
      <c r="F280" s="98"/>
      <c r="G280" s="106">
        <v>46019</v>
      </c>
      <c r="H280" s="97" t="str">
        <f t="shared" si="40"/>
        <v>日</v>
      </c>
      <c r="I280" s="107" t="str">
        <f>IF(OR(H280="土",H280="日",COUNTIF(祝日!A:A,'2_学校予定の入力'!G280)&gt;0),"○","")</f>
        <v>○</v>
      </c>
      <c r="J280" s="111" t="str">
        <f t="shared" si="41"/>
        <v/>
      </c>
      <c r="K280" s="108" t="str">
        <f ca="1">IFERROR(CONCATENATE(VLOOKUP(S280,一覧!D:E,2,0)," ",VLOOKUP(S280,一覧!D:P,13,0)),"")</f>
        <v/>
      </c>
      <c r="L280" s="104" t="str">
        <f t="shared" si="42"/>
        <v>〇</v>
      </c>
      <c r="M280" s="109" t="str">
        <f t="shared" si="43"/>
        <v/>
      </c>
      <c r="N280" s="98"/>
      <c r="O280" s="110" t="str">
        <f t="shared" si="44"/>
        <v/>
      </c>
      <c r="P280" s="103" t="str">
        <f>IF(O280="","",IF(SUM(O$9:O280)&gt;'1_使用順の確定'!$D$12,"",SUM(O$9:O280)))</f>
        <v/>
      </c>
      <c r="Q280" s="103" t="str">
        <f t="shared" si="45"/>
        <v/>
      </c>
      <c r="R280" s="103" t="str">
        <f t="shared" si="46"/>
        <v/>
      </c>
      <c r="S280" s="103" t="str">
        <f t="shared" si="47"/>
        <v/>
      </c>
      <c r="T280" s="105" t="str">
        <f t="shared" si="48"/>
        <v/>
      </c>
    </row>
    <row r="281" spans="2:20" x14ac:dyDescent="0.25">
      <c r="B281" s="146"/>
      <c r="C281" s="146"/>
      <c r="D281" s="98"/>
      <c r="F281" s="98"/>
      <c r="G281" s="106">
        <v>46020</v>
      </c>
      <c r="H281" s="97" t="str">
        <f t="shared" si="40"/>
        <v>月</v>
      </c>
      <c r="I281" s="107" t="str">
        <f>IF(OR(H281="土",H281="日",COUNTIF(祝日!A:A,'2_学校予定の入力'!G281)&gt;0),"○","")</f>
        <v/>
      </c>
      <c r="J281" s="111" t="str">
        <f t="shared" si="41"/>
        <v/>
      </c>
      <c r="K281" s="108" t="str">
        <f ca="1">IFERROR(CONCATENATE(VLOOKUP(S281,一覧!D:E,2,0)," ",VLOOKUP(S281,一覧!D:P,13,0)),"")</f>
        <v/>
      </c>
      <c r="L281" s="104" t="str">
        <f t="shared" si="42"/>
        <v>〇</v>
      </c>
      <c r="M281" s="109" t="str">
        <f t="shared" si="43"/>
        <v/>
      </c>
      <c r="N281" s="98"/>
      <c r="O281" s="110" t="str">
        <f t="shared" si="44"/>
        <v/>
      </c>
      <c r="P281" s="103" t="str">
        <f>IF(O281="","",IF(SUM(O$9:O281)&gt;'1_使用順の確定'!$D$12,"",SUM(O$9:O281)))</f>
        <v/>
      </c>
      <c r="Q281" s="103" t="str">
        <f t="shared" si="45"/>
        <v/>
      </c>
      <c r="R281" s="103" t="str">
        <f t="shared" si="46"/>
        <v/>
      </c>
      <c r="S281" s="103" t="str">
        <f t="shared" si="47"/>
        <v/>
      </c>
      <c r="T281" s="105" t="str">
        <f t="shared" si="48"/>
        <v/>
      </c>
    </row>
    <row r="282" spans="2:20" x14ac:dyDescent="0.25">
      <c r="B282" s="146"/>
      <c r="C282" s="146"/>
      <c r="D282" s="98"/>
      <c r="F282" s="98"/>
      <c r="G282" s="106">
        <v>46021</v>
      </c>
      <c r="H282" s="97" t="str">
        <f t="shared" si="40"/>
        <v>火</v>
      </c>
      <c r="I282" s="107" t="str">
        <f>IF(OR(H282="土",H282="日",COUNTIF(祝日!A:A,'2_学校予定の入力'!G282)&gt;0),"○","")</f>
        <v/>
      </c>
      <c r="J282" s="111" t="str">
        <f t="shared" si="41"/>
        <v/>
      </c>
      <c r="K282" s="108" t="str">
        <f ca="1">IFERROR(CONCATENATE(VLOOKUP(S282,一覧!D:E,2,0)," ",VLOOKUP(S282,一覧!D:P,13,0)),"")</f>
        <v/>
      </c>
      <c r="L282" s="104" t="str">
        <f t="shared" si="42"/>
        <v>〇</v>
      </c>
      <c r="M282" s="109" t="str">
        <f t="shared" si="43"/>
        <v/>
      </c>
      <c r="N282" s="98"/>
      <c r="O282" s="110" t="str">
        <f t="shared" si="44"/>
        <v/>
      </c>
      <c r="P282" s="103" t="str">
        <f>IF(O282="","",IF(SUM(O$9:O282)&gt;'1_使用順の確定'!$D$12,"",SUM(O$9:O282)))</f>
        <v/>
      </c>
      <c r="Q282" s="103" t="str">
        <f t="shared" si="45"/>
        <v/>
      </c>
      <c r="R282" s="103" t="str">
        <f t="shared" si="46"/>
        <v/>
      </c>
      <c r="S282" s="103" t="str">
        <f t="shared" si="47"/>
        <v/>
      </c>
      <c r="T282" s="105" t="str">
        <f t="shared" si="48"/>
        <v/>
      </c>
    </row>
    <row r="283" spans="2:20" x14ac:dyDescent="0.25">
      <c r="B283" s="146"/>
      <c r="C283" s="146"/>
      <c r="D283" s="98"/>
      <c r="F283" s="98"/>
      <c r="G283" s="106">
        <v>46022</v>
      </c>
      <c r="H283" s="97" t="str">
        <f t="shared" si="40"/>
        <v>水</v>
      </c>
      <c r="I283" s="107" t="str">
        <f>IF(OR(H283="土",H283="日",COUNTIF(祝日!A:A,'2_学校予定の入力'!G283)&gt;0),"○","")</f>
        <v/>
      </c>
      <c r="J283" s="111" t="str">
        <f t="shared" si="41"/>
        <v/>
      </c>
      <c r="K283" s="108" t="str">
        <f ca="1">IFERROR(CONCATENATE(VLOOKUP(S283,一覧!D:E,2,0)," ",VLOOKUP(S283,一覧!D:P,13,0)),"")</f>
        <v/>
      </c>
      <c r="L283" s="104" t="str">
        <f t="shared" si="42"/>
        <v>〇</v>
      </c>
      <c r="M283" s="109" t="str">
        <f t="shared" si="43"/>
        <v/>
      </c>
      <c r="N283" s="98"/>
      <c r="O283" s="110" t="str">
        <f t="shared" si="44"/>
        <v/>
      </c>
      <c r="P283" s="103" t="str">
        <f>IF(O283="","",IF(SUM(O$9:O283)&gt;'1_使用順の確定'!$D$12,"",SUM(O$9:O283)))</f>
        <v/>
      </c>
      <c r="Q283" s="103" t="str">
        <f t="shared" si="45"/>
        <v/>
      </c>
      <c r="R283" s="103" t="str">
        <f t="shared" si="46"/>
        <v/>
      </c>
      <c r="S283" s="103" t="str">
        <f t="shared" si="47"/>
        <v/>
      </c>
      <c r="T283" s="105" t="str">
        <f t="shared" si="48"/>
        <v/>
      </c>
    </row>
    <row r="284" spans="2:20" x14ac:dyDescent="0.25">
      <c r="B284" s="146"/>
      <c r="C284" s="146"/>
      <c r="D284" s="98"/>
      <c r="F284" s="98"/>
      <c r="G284" s="106">
        <v>46023</v>
      </c>
      <c r="H284" s="97" t="str">
        <f t="shared" si="40"/>
        <v>木</v>
      </c>
      <c r="I284" s="107" t="str">
        <f>IF(OR(H284="土",H284="日",COUNTIF(祝日!A:A,'2_学校予定の入力'!G284)&gt;0),"○","")</f>
        <v>○</v>
      </c>
      <c r="J284" s="111" t="str">
        <f t="shared" si="41"/>
        <v/>
      </c>
      <c r="K284" s="108" t="str">
        <f ca="1">IFERROR(CONCATENATE(VLOOKUP(S284,一覧!D:E,2,0)," ",VLOOKUP(S284,一覧!D:P,13,0)),"")</f>
        <v/>
      </c>
      <c r="L284" s="104" t="str">
        <f t="shared" si="42"/>
        <v>〇</v>
      </c>
      <c r="M284" s="109" t="str">
        <f t="shared" si="43"/>
        <v/>
      </c>
      <c r="N284" s="98"/>
      <c r="O284" s="110" t="str">
        <f t="shared" si="44"/>
        <v/>
      </c>
      <c r="P284" s="103" t="str">
        <f>IF(O284="","",IF(SUM(O$9:O284)&gt;'1_使用順の確定'!$D$12,"",SUM(O$9:O284)))</f>
        <v/>
      </c>
      <c r="Q284" s="103" t="str">
        <f t="shared" si="45"/>
        <v/>
      </c>
      <c r="R284" s="103" t="str">
        <f t="shared" si="46"/>
        <v/>
      </c>
      <c r="S284" s="103" t="str">
        <f t="shared" si="47"/>
        <v/>
      </c>
      <c r="T284" s="105" t="str">
        <f t="shared" si="48"/>
        <v/>
      </c>
    </row>
    <row r="285" spans="2:20" x14ac:dyDescent="0.25">
      <c r="B285" s="146"/>
      <c r="C285" s="146"/>
      <c r="D285" s="98"/>
      <c r="F285" s="98"/>
      <c r="G285" s="106">
        <v>46024</v>
      </c>
      <c r="H285" s="97" t="str">
        <f t="shared" si="40"/>
        <v>金</v>
      </c>
      <c r="I285" s="107" t="str">
        <f>IF(OR(H285="土",H285="日",COUNTIF(祝日!A:A,'2_学校予定の入力'!G285)&gt;0),"○","")</f>
        <v/>
      </c>
      <c r="J285" s="111" t="str">
        <f t="shared" si="41"/>
        <v/>
      </c>
      <c r="K285" s="108" t="str">
        <f ca="1">IFERROR(CONCATENATE(VLOOKUP(S285,一覧!D:E,2,0)," ",VLOOKUP(S285,一覧!D:P,13,0)),"")</f>
        <v/>
      </c>
      <c r="L285" s="104" t="str">
        <f t="shared" si="42"/>
        <v>〇</v>
      </c>
      <c r="M285" s="109" t="str">
        <f t="shared" si="43"/>
        <v/>
      </c>
      <c r="N285" s="98"/>
      <c r="O285" s="110" t="str">
        <f t="shared" si="44"/>
        <v/>
      </c>
      <c r="P285" s="103" t="str">
        <f>IF(O285="","",IF(SUM(O$9:O285)&gt;'1_使用順の確定'!$D$12,"",SUM(O$9:O285)))</f>
        <v/>
      </c>
      <c r="Q285" s="103" t="str">
        <f t="shared" si="45"/>
        <v/>
      </c>
      <c r="R285" s="103" t="str">
        <f t="shared" si="46"/>
        <v/>
      </c>
      <c r="S285" s="103" t="str">
        <f t="shared" si="47"/>
        <v/>
      </c>
      <c r="T285" s="105" t="str">
        <f t="shared" si="48"/>
        <v/>
      </c>
    </row>
    <row r="286" spans="2:20" x14ac:dyDescent="0.25">
      <c r="B286" s="146"/>
      <c r="C286" s="146"/>
      <c r="D286" s="98"/>
      <c r="F286" s="98"/>
      <c r="G286" s="106">
        <v>46025</v>
      </c>
      <c r="H286" s="97" t="str">
        <f t="shared" si="40"/>
        <v>土</v>
      </c>
      <c r="I286" s="107" t="str">
        <f>IF(OR(H286="土",H286="日",COUNTIF(祝日!A:A,'2_学校予定の入力'!G286)&gt;0),"○","")</f>
        <v>○</v>
      </c>
      <c r="J286" s="111" t="str">
        <f t="shared" si="41"/>
        <v/>
      </c>
      <c r="K286" s="108" t="str">
        <f ca="1">IFERROR(CONCATENATE(VLOOKUP(S286,一覧!D:E,2,0)," ",VLOOKUP(S286,一覧!D:P,13,0)),"")</f>
        <v/>
      </c>
      <c r="L286" s="104" t="str">
        <f t="shared" si="42"/>
        <v>〇</v>
      </c>
      <c r="M286" s="109" t="str">
        <f t="shared" si="43"/>
        <v/>
      </c>
      <c r="N286" s="98"/>
      <c r="O286" s="110" t="str">
        <f t="shared" si="44"/>
        <v/>
      </c>
      <c r="P286" s="103" t="str">
        <f>IF(O286="","",IF(SUM(O$9:O286)&gt;'1_使用順の確定'!$D$12,"",SUM(O$9:O286)))</f>
        <v/>
      </c>
      <c r="Q286" s="103" t="str">
        <f t="shared" si="45"/>
        <v/>
      </c>
      <c r="R286" s="103" t="str">
        <f t="shared" si="46"/>
        <v/>
      </c>
      <c r="S286" s="103" t="str">
        <f t="shared" si="47"/>
        <v/>
      </c>
      <c r="T286" s="105" t="str">
        <f t="shared" si="48"/>
        <v/>
      </c>
    </row>
    <row r="287" spans="2:20" x14ac:dyDescent="0.25">
      <c r="B287" s="146"/>
      <c r="C287" s="146"/>
      <c r="D287" s="98"/>
      <c r="F287" s="98"/>
      <c r="G287" s="106">
        <v>46026</v>
      </c>
      <c r="H287" s="97" t="str">
        <f t="shared" si="40"/>
        <v>日</v>
      </c>
      <c r="I287" s="107" t="str">
        <f>IF(OR(H287="土",H287="日",COUNTIF(祝日!A:A,'2_学校予定の入力'!G287)&gt;0),"○","")</f>
        <v>○</v>
      </c>
      <c r="J287" s="111" t="str">
        <f t="shared" si="41"/>
        <v/>
      </c>
      <c r="K287" s="108" t="str">
        <f ca="1">IFERROR(CONCATENATE(VLOOKUP(S287,一覧!D:E,2,0)," ",VLOOKUP(S287,一覧!D:P,13,0)),"")</f>
        <v/>
      </c>
      <c r="L287" s="104" t="str">
        <f t="shared" si="42"/>
        <v>〇</v>
      </c>
      <c r="M287" s="109" t="str">
        <f t="shared" si="43"/>
        <v/>
      </c>
      <c r="N287" s="98"/>
      <c r="O287" s="110" t="str">
        <f t="shared" si="44"/>
        <v/>
      </c>
      <c r="P287" s="103" t="str">
        <f>IF(O287="","",IF(SUM(O$9:O287)&gt;'1_使用順の確定'!$D$12,"",SUM(O$9:O287)))</f>
        <v/>
      </c>
      <c r="Q287" s="103" t="str">
        <f t="shared" si="45"/>
        <v/>
      </c>
      <c r="R287" s="103" t="str">
        <f t="shared" si="46"/>
        <v/>
      </c>
      <c r="S287" s="103" t="str">
        <f t="shared" si="47"/>
        <v/>
      </c>
      <c r="T287" s="105" t="str">
        <f t="shared" si="48"/>
        <v/>
      </c>
    </row>
    <row r="288" spans="2:20" x14ac:dyDescent="0.25">
      <c r="B288" s="146"/>
      <c r="C288" s="146"/>
      <c r="D288" s="98"/>
      <c r="F288" s="98"/>
      <c r="G288" s="106">
        <v>46027</v>
      </c>
      <c r="H288" s="97" t="str">
        <f t="shared" si="40"/>
        <v>月</v>
      </c>
      <c r="I288" s="107" t="str">
        <f>IF(OR(H288="土",H288="日",COUNTIF(祝日!A:A,'2_学校予定の入力'!G288)&gt;0),"○","")</f>
        <v/>
      </c>
      <c r="J288" s="111" t="str">
        <f t="shared" si="41"/>
        <v/>
      </c>
      <c r="K288" s="108" t="str">
        <f ca="1">IFERROR(CONCATENATE(VLOOKUP(S288,一覧!D:E,2,0)," ",VLOOKUP(S288,一覧!D:P,13,0)),"")</f>
        <v/>
      </c>
      <c r="L288" s="104" t="str">
        <f t="shared" si="42"/>
        <v>〇</v>
      </c>
      <c r="M288" s="109" t="str">
        <f t="shared" si="43"/>
        <v/>
      </c>
      <c r="N288" s="98"/>
      <c r="O288" s="110" t="str">
        <f t="shared" si="44"/>
        <v/>
      </c>
      <c r="P288" s="103" t="str">
        <f>IF(O288="","",IF(SUM(O$9:O288)&gt;'1_使用順の確定'!$D$12,"",SUM(O$9:O288)))</f>
        <v/>
      </c>
      <c r="Q288" s="103" t="str">
        <f t="shared" si="45"/>
        <v/>
      </c>
      <c r="R288" s="103" t="str">
        <f t="shared" si="46"/>
        <v/>
      </c>
      <c r="S288" s="103" t="str">
        <f t="shared" si="47"/>
        <v/>
      </c>
      <c r="T288" s="105" t="str">
        <f t="shared" si="48"/>
        <v/>
      </c>
    </row>
    <row r="289" spans="2:20" x14ac:dyDescent="0.25">
      <c r="B289" s="146"/>
      <c r="C289" s="146"/>
      <c r="D289" s="98"/>
      <c r="F289" s="98"/>
      <c r="G289" s="106">
        <v>46028</v>
      </c>
      <c r="H289" s="97" t="str">
        <f t="shared" si="40"/>
        <v>火</v>
      </c>
      <c r="I289" s="107" t="str">
        <f>IF(OR(H289="土",H289="日",COUNTIF(祝日!A:A,'2_学校予定の入力'!G289)&gt;0),"○","")</f>
        <v/>
      </c>
      <c r="J289" s="111" t="str">
        <f t="shared" si="41"/>
        <v/>
      </c>
      <c r="K289" s="108" t="str">
        <f ca="1">IFERROR(CONCATENATE(VLOOKUP(S289,一覧!D:E,2,0)," ",VLOOKUP(S289,一覧!D:P,13,0)),"")</f>
        <v/>
      </c>
      <c r="L289" s="104" t="str">
        <f t="shared" si="42"/>
        <v>〇</v>
      </c>
      <c r="M289" s="109" t="str">
        <f t="shared" si="43"/>
        <v/>
      </c>
      <c r="N289" s="98"/>
      <c r="O289" s="110" t="str">
        <f t="shared" si="44"/>
        <v/>
      </c>
      <c r="P289" s="103" t="str">
        <f>IF(O289="","",IF(SUM(O$9:O289)&gt;'1_使用順の確定'!$D$12,"",SUM(O$9:O289)))</f>
        <v/>
      </c>
      <c r="Q289" s="103" t="str">
        <f t="shared" si="45"/>
        <v/>
      </c>
      <c r="R289" s="103" t="str">
        <f t="shared" si="46"/>
        <v/>
      </c>
      <c r="S289" s="103" t="str">
        <f t="shared" si="47"/>
        <v/>
      </c>
      <c r="T289" s="105" t="str">
        <f t="shared" si="48"/>
        <v/>
      </c>
    </row>
    <row r="290" spans="2:20" x14ac:dyDescent="0.25">
      <c r="B290" s="146"/>
      <c r="C290" s="146"/>
      <c r="D290" s="98"/>
      <c r="F290" s="98"/>
      <c r="G290" s="106">
        <v>46029</v>
      </c>
      <c r="H290" s="97" t="str">
        <f t="shared" si="40"/>
        <v>水</v>
      </c>
      <c r="I290" s="107" t="str">
        <f>IF(OR(H290="土",H290="日",COUNTIF(祝日!A:A,'2_学校予定の入力'!G290)&gt;0),"○","")</f>
        <v/>
      </c>
      <c r="J290" s="111" t="str">
        <f t="shared" si="41"/>
        <v/>
      </c>
      <c r="K290" s="108" t="str">
        <f ca="1">IFERROR(CONCATENATE(VLOOKUP(S290,一覧!D:E,2,0)," ",VLOOKUP(S290,一覧!D:P,13,0)),"")</f>
        <v/>
      </c>
      <c r="L290" s="104" t="str">
        <f t="shared" si="42"/>
        <v/>
      </c>
      <c r="M290" s="109" t="str">
        <f t="shared" si="43"/>
        <v/>
      </c>
      <c r="N290" s="98"/>
      <c r="O290" s="110">
        <f t="shared" si="44"/>
        <v>1</v>
      </c>
      <c r="P290" s="103">
        <f>IF(O290="","",IF(SUM(O$9:O290)&gt;'1_使用順の確定'!$D$12,"",SUM(O$9:O290)))</f>
        <v>120</v>
      </c>
      <c r="Q290" s="103" t="str">
        <f t="shared" si="45"/>
        <v/>
      </c>
      <c r="R290" s="103" t="str">
        <f t="shared" si="46"/>
        <v/>
      </c>
      <c r="S290" s="103" t="str">
        <f t="shared" si="47"/>
        <v/>
      </c>
      <c r="T290" s="105" t="str">
        <f t="shared" si="48"/>
        <v/>
      </c>
    </row>
    <row r="291" spans="2:20" x14ac:dyDescent="0.25">
      <c r="B291" s="146"/>
      <c r="C291" s="146"/>
      <c r="D291" s="98"/>
      <c r="F291" s="98"/>
      <c r="G291" s="106">
        <v>46030</v>
      </c>
      <c r="H291" s="97" t="str">
        <f t="shared" si="40"/>
        <v>木</v>
      </c>
      <c r="I291" s="107" t="str">
        <f>IF(OR(H291="土",H291="日",COUNTIF(祝日!A:A,'2_学校予定の入力'!G291)&gt;0),"○","")</f>
        <v/>
      </c>
      <c r="J291" s="111" t="str">
        <f t="shared" si="41"/>
        <v/>
      </c>
      <c r="K291" s="108" t="str">
        <f ca="1">IFERROR(CONCATENATE(VLOOKUP(S291,一覧!D:E,2,0)," ",VLOOKUP(S291,一覧!D:P,13,0)),"")</f>
        <v/>
      </c>
      <c r="L291" s="104" t="str">
        <f t="shared" si="42"/>
        <v/>
      </c>
      <c r="M291" s="109" t="str">
        <f t="shared" si="43"/>
        <v/>
      </c>
      <c r="N291" s="98"/>
      <c r="O291" s="110">
        <f t="shared" si="44"/>
        <v>1</v>
      </c>
      <c r="P291" s="103" t="str">
        <f>IF(O291="","",IF(SUM(O$9:O291)&gt;'1_使用順の確定'!$D$12,"",SUM(O$9:O291)))</f>
        <v/>
      </c>
      <c r="Q291" s="103" t="str">
        <f t="shared" si="45"/>
        <v/>
      </c>
      <c r="R291" s="103" t="str">
        <f t="shared" si="46"/>
        <v/>
      </c>
      <c r="S291" s="103" t="str">
        <f t="shared" si="47"/>
        <v/>
      </c>
      <c r="T291" s="105" t="str">
        <f t="shared" si="48"/>
        <v/>
      </c>
    </row>
    <row r="292" spans="2:20" x14ac:dyDescent="0.25">
      <c r="B292" s="146"/>
      <c r="C292" s="146"/>
      <c r="D292" s="98"/>
      <c r="F292" s="98"/>
      <c r="G292" s="106">
        <v>46031</v>
      </c>
      <c r="H292" s="97" t="str">
        <f t="shared" si="40"/>
        <v>金</v>
      </c>
      <c r="I292" s="107" t="str">
        <f>IF(OR(H292="土",H292="日",COUNTIF(祝日!A:A,'2_学校予定の入力'!G292)&gt;0),"○","")</f>
        <v/>
      </c>
      <c r="J292" s="111" t="str">
        <f t="shared" si="41"/>
        <v/>
      </c>
      <c r="K292" s="108" t="str">
        <f ca="1">IFERROR(CONCATENATE(VLOOKUP(S292,一覧!D:E,2,0)," ",VLOOKUP(S292,一覧!D:P,13,0)),"")</f>
        <v/>
      </c>
      <c r="L292" s="104" t="str">
        <f t="shared" si="42"/>
        <v/>
      </c>
      <c r="M292" s="109" t="str">
        <f t="shared" si="43"/>
        <v/>
      </c>
      <c r="N292" s="98"/>
      <c r="O292" s="110">
        <f t="shared" si="44"/>
        <v>1</v>
      </c>
      <c r="P292" s="103" t="str">
        <f>IF(O292="","",IF(SUM(O$9:O292)&gt;'1_使用順の確定'!$D$12,"",SUM(O$9:O292)))</f>
        <v/>
      </c>
      <c r="Q292" s="103" t="str">
        <f t="shared" si="45"/>
        <v/>
      </c>
      <c r="R292" s="103" t="str">
        <f t="shared" si="46"/>
        <v/>
      </c>
      <c r="S292" s="103" t="str">
        <f t="shared" si="47"/>
        <v/>
      </c>
      <c r="T292" s="105" t="str">
        <f t="shared" si="48"/>
        <v/>
      </c>
    </row>
    <row r="293" spans="2:20" x14ac:dyDescent="0.25">
      <c r="B293" s="146"/>
      <c r="C293" s="146"/>
      <c r="D293" s="98"/>
      <c r="F293" s="98"/>
      <c r="G293" s="106">
        <v>46032</v>
      </c>
      <c r="H293" s="97" t="str">
        <f t="shared" si="40"/>
        <v>土</v>
      </c>
      <c r="I293" s="107" t="str">
        <f>IF(OR(H293="土",H293="日",COUNTIF(祝日!A:A,'2_学校予定の入力'!G293)&gt;0),"○","")</f>
        <v>○</v>
      </c>
      <c r="J293" s="111" t="str">
        <f t="shared" si="41"/>
        <v/>
      </c>
      <c r="K293" s="108" t="str">
        <f ca="1">IFERROR(CONCATENATE(VLOOKUP(S293,一覧!D:E,2,0)," ",VLOOKUP(S293,一覧!D:P,13,0)),"")</f>
        <v/>
      </c>
      <c r="L293" s="104" t="str">
        <f t="shared" si="42"/>
        <v/>
      </c>
      <c r="M293" s="109" t="str">
        <f t="shared" si="43"/>
        <v/>
      </c>
      <c r="N293" s="98"/>
      <c r="O293" s="110" t="str">
        <f t="shared" si="44"/>
        <v/>
      </c>
      <c r="P293" s="103" t="str">
        <f>IF(O293="","",IF(SUM(O$9:O293)&gt;'1_使用順の確定'!$D$12,"",SUM(O$9:O293)))</f>
        <v/>
      </c>
      <c r="Q293" s="103" t="str">
        <f t="shared" si="45"/>
        <v/>
      </c>
      <c r="R293" s="103" t="str">
        <f t="shared" si="46"/>
        <v/>
      </c>
      <c r="S293" s="103" t="str">
        <f t="shared" si="47"/>
        <v/>
      </c>
      <c r="T293" s="105" t="str">
        <f t="shared" si="48"/>
        <v/>
      </c>
    </row>
    <row r="294" spans="2:20" x14ac:dyDescent="0.25">
      <c r="B294" s="146"/>
      <c r="C294" s="146"/>
      <c r="D294" s="98"/>
      <c r="F294" s="98"/>
      <c r="G294" s="106">
        <v>46033</v>
      </c>
      <c r="H294" s="97" t="str">
        <f t="shared" si="40"/>
        <v>日</v>
      </c>
      <c r="I294" s="107" t="str">
        <f>IF(OR(H294="土",H294="日",COUNTIF(祝日!A:A,'2_学校予定の入力'!G294)&gt;0),"○","")</f>
        <v>○</v>
      </c>
      <c r="J294" s="111" t="str">
        <f t="shared" si="41"/>
        <v/>
      </c>
      <c r="K294" s="108" t="str">
        <f ca="1">IFERROR(CONCATENATE(VLOOKUP(S294,一覧!D:E,2,0)," ",VLOOKUP(S294,一覧!D:P,13,0)),"")</f>
        <v/>
      </c>
      <c r="L294" s="104" t="str">
        <f t="shared" si="42"/>
        <v/>
      </c>
      <c r="M294" s="109" t="str">
        <f t="shared" si="43"/>
        <v/>
      </c>
      <c r="N294" s="98"/>
      <c r="O294" s="110" t="str">
        <f t="shared" si="44"/>
        <v/>
      </c>
      <c r="P294" s="103" t="str">
        <f>IF(O294="","",IF(SUM(O$9:O294)&gt;'1_使用順の確定'!$D$12,"",SUM(O$9:O294)))</f>
        <v/>
      </c>
      <c r="Q294" s="103" t="str">
        <f t="shared" si="45"/>
        <v/>
      </c>
      <c r="R294" s="103" t="str">
        <f t="shared" si="46"/>
        <v/>
      </c>
      <c r="S294" s="103" t="str">
        <f t="shared" si="47"/>
        <v/>
      </c>
      <c r="T294" s="105" t="str">
        <f t="shared" si="48"/>
        <v/>
      </c>
    </row>
    <row r="295" spans="2:20" x14ac:dyDescent="0.25">
      <c r="B295" s="146"/>
      <c r="C295" s="146"/>
      <c r="D295" s="98"/>
      <c r="F295" s="98"/>
      <c r="G295" s="106">
        <v>46034</v>
      </c>
      <c r="H295" s="97" t="str">
        <f t="shared" si="40"/>
        <v>月</v>
      </c>
      <c r="I295" s="107" t="str">
        <f>IF(OR(H295="土",H295="日",COUNTIF(祝日!A:A,'2_学校予定の入力'!G295)&gt;0),"○","")</f>
        <v>○</v>
      </c>
      <c r="J295" s="111" t="str">
        <f t="shared" si="41"/>
        <v/>
      </c>
      <c r="K295" s="108" t="str">
        <f ca="1">IFERROR(CONCATENATE(VLOOKUP(S295,一覧!D:E,2,0)," ",VLOOKUP(S295,一覧!D:P,13,0)),"")</f>
        <v/>
      </c>
      <c r="L295" s="104" t="str">
        <f t="shared" si="42"/>
        <v/>
      </c>
      <c r="M295" s="109" t="str">
        <f t="shared" si="43"/>
        <v/>
      </c>
      <c r="N295" s="98"/>
      <c r="O295" s="110" t="str">
        <f t="shared" si="44"/>
        <v/>
      </c>
      <c r="P295" s="103" t="str">
        <f>IF(O295="","",IF(SUM(O$9:O295)&gt;'1_使用順の確定'!$D$12,"",SUM(O$9:O295)))</f>
        <v/>
      </c>
      <c r="Q295" s="103" t="str">
        <f t="shared" si="45"/>
        <v/>
      </c>
      <c r="R295" s="103" t="str">
        <f t="shared" si="46"/>
        <v/>
      </c>
      <c r="S295" s="103" t="str">
        <f t="shared" si="47"/>
        <v/>
      </c>
      <c r="T295" s="105" t="str">
        <f t="shared" si="48"/>
        <v/>
      </c>
    </row>
    <row r="296" spans="2:20" x14ac:dyDescent="0.25">
      <c r="B296" s="146"/>
      <c r="C296" s="146"/>
      <c r="D296" s="98"/>
      <c r="F296" s="98"/>
      <c r="G296" s="106">
        <v>46035</v>
      </c>
      <c r="H296" s="97" t="str">
        <f t="shared" si="40"/>
        <v>火</v>
      </c>
      <c r="I296" s="107" t="str">
        <f>IF(OR(H296="土",H296="日",COUNTIF(祝日!A:A,'2_学校予定の入力'!G296)&gt;0),"○","")</f>
        <v/>
      </c>
      <c r="J296" s="111" t="str">
        <f t="shared" si="41"/>
        <v/>
      </c>
      <c r="K296" s="108" t="str">
        <f ca="1">IFERROR(CONCATENATE(VLOOKUP(S296,一覧!D:E,2,0)," ",VLOOKUP(S296,一覧!D:P,13,0)),"")</f>
        <v/>
      </c>
      <c r="L296" s="104" t="str">
        <f t="shared" si="42"/>
        <v/>
      </c>
      <c r="M296" s="109" t="str">
        <f t="shared" si="43"/>
        <v/>
      </c>
      <c r="N296" s="98"/>
      <c r="O296" s="110">
        <f t="shared" si="44"/>
        <v>1</v>
      </c>
      <c r="P296" s="103" t="str">
        <f>IF(O296="","",IF(SUM(O$9:O296)&gt;'1_使用順の確定'!$D$12,"",SUM(O$9:O296)))</f>
        <v/>
      </c>
      <c r="Q296" s="103" t="str">
        <f t="shared" si="45"/>
        <v/>
      </c>
      <c r="R296" s="103" t="str">
        <f t="shared" si="46"/>
        <v/>
      </c>
      <c r="S296" s="103" t="str">
        <f t="shared" si="47"/>
        <v/>
      </c>
      <c r="T296" s="105" t="str">
        <f t="shared" si="48"/>
        <v/>
      </c>
    </row>
    <row r="297" spans="2:20" x14ac:dyDescent="0.25">
      <c r="B297" s="146"/>
      <c r="C297" s="146"/>
      <c r="D297" s="98"/>
      <c r="F297" s="98"/>
      <c r="G297" s="106">
        <v>46036</v>
      </c>
      <c r="H297" s="97" t="str">
        <f t="shared" si="40"/>
        <v>水</v>
      </c>
      <c r="I297" s="107" t="str">
        <f>IF(OR(H297="土",H297="日",COUNTIF(祝日!A:A,'2_学校予定の入力'!G297)&gt;0),"○","")</f>
        <v/>
      </c>
      <c r="J297" s="111" t="str">
        <f t="shared" si="41"/>
        <v/>
      </c>
      <c r="K297" s="108" t="str">
        <f ca="1">IFERROR(CONCATENATE(VLOOKUP(S297,一覧!D:E,2,0)," ",VLOOKUP(S297,一覧!D:P,13,0)),"")</f>
        <v/>
      </c>
      <c r="L297" s="104" t="str">
        <f t="shared" si="42"/>
        <v/>
      </c>
      <c r="M297" s="109" t="str">
        <f t="shared" si="43"/>
        <v/>
      </c>
      <c r="N297" s="98"/>
      <c r="O297" s="110">
        <f t="shared" si="44"/>
        <v>1</v>
      </c>
      <c r="P297" s="103" t="str">
        <f>IF(O297="","",IF(SUM(O$9:O297)&gt;'1_使用順の確定'!$D$12,"",SUM(O$9:O297)))</f>
        <v/>
      </c>
      <c r="Q297" s="103" t="str">
        <f t="shared" si="45"/>
        <v/>
      </c>
      <c r="R297" s="103" t="str">
        <f t="shared" si="46"/>
        <v/>
      </c>
      <c r="S297" s="103" t="str">
        <f t="shared" si="47"/>
        <v/>
      </c>
      <c r="T297" s="105" t="str">
        <f t="shared" si="48"/>
        <v/>
      </c>
    </row>
    <row r="298" spans="2:20" x14ac:dyDescent="0.25">
      <c r="B298" s="146"/>
      <c r="C298" s="146"/>
      <c r="D298" s="98"/>
      <c r="F298" s="98"/>
      <c r="G298" s="106">
        <v>46037</v>
      </c>
      <c r="H298" s="97" t="str">
        <f t="shared" si="40"/>
        <v>木</v>
      </c>
      <c r="I298" s="107" t="str">
        <f>IF(OR(H298="土",H298="日",COUNTIF(祝日!A:A,'2_学校予定の入力'!G298)&gt;0),"○","")</f>
        <v/>
      </c>
      <c r="J298" s="111" t="str">
        <f t="shared" si="41"/>
        <v/>
      </c>
      <c r="K298" s="108" t="str">
        <f ca="1">IFERROR(CONCATENATE(VLOOKUP(S298,一覧!D:E,2,0)," ",VLOOKUP(S298,一覧!D:P,13,0)),"")</f>
        <v/>
      </c>
      <c r="L298" s="104" t="str">
        <f t="shared" si="42"/>
        <v/>
      </c>
      <c r="M298" s="109" t="str">
        <f t="shared" si="43"/>
        <v/>
      </c>
      <c r="N298" s="98"/>
      <c r="O298" s="110">
        <f t="shared" si="44"/>
        <v>1</v>
      </c>
      <c r="P298" s="103" t="str">
        <f>IF(O298="","",IF(SUM(O$9:O298)&gt;'1_使用順の確定'!$D$12,"",SUM(O$9:O298)))</f>
        <v/>
      </c>
      <c r="Q298" s="103" t="str">
        <f t="shared" si="45"/>
        <v/>
      </c>
      <c r="R298" s="103" t="str">
        <f t="shared" si="46"/>
        <v/>
      </c>
      <c r="S298" s="103" t="str">
        <f t="shared" si="47"/>
        <v/>
      </c>
      <c r="T298" s="105" t="str">
        <f t="shared" si="48"/>
        <v/>
      </c>
    </row>
    <row r="299" spans="2:20" x14ac:dyDescent="0.25">
      <c r="B299" s="146"/>
      <c r="C299" s="146"/>
      <c r="D299" s="98"/>
      <c r="F299" s="98"/>
      <c r="G299" s="106">
        <v>46038</v>
      </c>
      <c r="H299" s="97" t="str">
        <f t="shared" si="40"/>
        <v>金</v>
      </c>
      <c r="I299" s="107" t="str">
        <f>IF(OR(H299="土",H299="日",COUNTIF(祝日!A:A,'2_学校予定の入力'!G299)&gt;0),"○","")</f>
        <v/>
      </c>
      <c r="J299" s="111" t="str">
        <f t="shared" si="41"/>
        <v/>
      </c>
      <c r="K299" s="108" t="str">
        <f ca="1">IFERROR(CONCATENATE(VLOOKUP(S299,一覧!D:E,2,0)," ",VLOOKUP(S299,一覧!D:P,13,0)),"")</f>
        <v/>
      </c>
      <c r="L299" s="104" t="str">
        <f t="shared" si="42"/>
        <v/>
      </c>
      <c r="M299" s="109" t="str">
        <f t="shared" si="43"/>
        <v/>
      </c>
      <c r="N299" s="98"/>
      <c r="O299" s="110">
        <f t="shared" si="44"/>
        <v>1</v>
      </c>
      <c r="P299" s="103" t="str">
        <f>IF(O299="","",IF(SUM(O$9:O299)&gt;'1_使用順の確定'!$D$12,"",SUM(O$9:O299)))</f>
        <v/>
      </c>
      <c r="Q299" s="103" t="str">
        <f t="shared" si="45"/>
        <v/>
      </c>
      <c r="R299" s="103" t="str">
        <f t="shared" si="46"/>
        <v/>
      </c>
      <c r="S299" s="103" t="str">
        <f t="shared" si="47"/>
        <v/>
      </c>
      <c r="T299" s="105" t="str">
        <f t="shared" si="48"/>
        <v/>
      </c>
    </row>
    <row r="300" spans="2:20" x14ac:dyDescent="0.25">
      <c r="B300" s="146"/>
      <c r="C300" s="146"/>
      <c r="D300" s="98"/>
      <c r="F300" s="98"/>
      <c r="G300" s="106">
        <v>46039</v>
      </c>
      <c r="H300" s="97" t="str">
        <f t="shared" si="40"/>
        <v>土</v>
      </c>
      <c r="I300" s="107" t="str">
        <f>IF(OR(H300="土",H300="日",COUNTIF(祝日!A:A,'2_学校予定の入力'!G300)&gt;0),"○","")</f>
        <v>○</v>
      </c>
      <c r="J300" s="111" t="str">
        <f t="shared" si="41"/>
        <v/>
      </c>
      <c r="K300" s="108" t="str">
        <f ca="1">IFERROR(CONCATENATE(VLOOKUP(S300,一覧!D:E,2,0)," ",VLOOKUP(S300,一覧!D:P,13,0)),"")</f>
        <v/>
      </c>
      <c r="L300" s="104" t="str">
        <f t="shared" si="42"/>
        <v/>
      </c>
      <c r="M300" s="109" t="str">
        <f t="shared" si="43"/>
        <v/>
      </c>
      <c r="N300" s="98"/>
      <c r="O300" s="110" t="str">
        <f t="shared" si="44"/>
        <v/>
      </c>
      <c r="P300" s="103" t="str">
        <f>IF(O300="","",IF(SUM(O$9:O300)&gt;'1_使用順の確定'!$D$12,"",SUM(O$9:O300)))</f>
        <v/>
      </c>
      <c r="Q300" s="103" t="str">
        <f t="shared" si="45"/>
        <v/>
      </c>
      <c r="R300" s="103" t="str">
        <f t="shared" si="46"/>
        <v/>
      </c>
      <c r="S300" s="103" t="str">
        <f t="shared" si="47"/>
        <v/>
      </c>
      <c r="T300" s="105" t="str">
        <f t="shared" si="48"/>
        <v/>
      </c>
    </row>
    <row r="301" spans="2:20" x14ac:dyDescent="0.25">
      <c r="B301" s="146"/>
      <c r="C301" s="146"/>
      <c r="D301" s="98"/>
      <c r="F301" s="98"/>
      <c r="G301" s="106">
        <v>46040</v>
      </c>
      <c r="H301" s="97" t="str">
        <f t="shared" si="40"/>
        <v>日</v>
      </c>
      <c r="I301" s="107" t="str">
        <f>IF(OR(H301="土",H301="日",COUNTIF(祝日!A:A,'2_学校予定の入力'!G301)&gt;0),"○","")</f>
        <v>○</v>
      </c>
      <c r="J301" s="111" t="str">
        <f t="shared" si="41"/>
        <v/>
      </c>
      <c r="K301" s="108" t="str">
        <f ca="1">IFERROR(CONCATENATE(VLOOKUP(S301,一覧!D:E,2,0)," ",VLOOKUP(S301,一覧!D:P,13,0)),"")</f>
        <v/>
      </c>
      <c r="L301" s="104" t="str">
        <f t="shared" si="42"/>
        <v/>
      </c>
      <c r="M301" s="109" t="str">
        <f t="shared" si="43"/>
        <v/>
      </c>
      <c r="N301" s="98"/>
      <c r="O301" s="110" t="str">
        <f t="shared" si="44"/>
        <v/>
      </c>
      <c r="P301" s="103" t="str">
        <f>IF(O301="","",IF(SUM(O$9:O301)&gt;'1_使用順の確定'!$D$12,"",SUM(O$9:O301)))</f>
        <v/>
      </c>
      <c r="Q301" s="103" t="str">
        <f t="shared" si="45"/>
        <v/>
      </c>
      <c r="R301" s="103" t="str">
        <f t="shared" si="46"/>
        <v/>
      </c>
      <c r="S301" s="103" t="str">
        <f t="shared" si="47"/>
        <v/>
      </c>
      <c r="T301" s="105" t="str">
        <f t="shared" si="48"/>
        <v/>
      </c>
    </row>
    <row r="302" spans="2:20" x14ac:dyDescent="0.25">
      <c r="B302" s="146"/>
      <c r="C302" s="146"/>
      <c r="D302" s="98"/>
      <c r="F302" s="98"/>
      <c r="G302" s="106">
        <v>46041</v>
      </c>
      <c r="H302" s="97" t="str">
        <f t="shared" si="40"/>
        <v>月</v>
      </c>
      <c r="I302" s="107" t="str">
        <f>IF(OR(H302="土",H302="日",COUNTIF(祝日!A:A,'2_学校予定の入力'!G302)&gt;0),"○","")</f>
        <v/>
      </c>
      <c r="J302" s="111" t="str">
        <f t="shared" si="41"/>
        <v/>
      </c>
      <c r="K302" s="108" t="str">
        <f ca="1">IFERROR(CONCATENATE(VLOOKUP(S302,一覧!D:E,2,0)," ",VLOOKUP(S302,一覧!D:P,13,0)),"")</f>
        <v/>
      </c>
      <c r="L302" s="104" t="str">
        <f t="shared" si="42"/>
        <v/>
      </c>
      <c r="M302" s="109" t="str">
        <f t="shared" si="43"/>
        <v/>
      </c>
      <c r="N302" s="98"/>
      <c r="O302" s="110">
        <f t="shared" si="44"/>
        <v>1</v>
      </c>
      <c r="P302" s="103" t="str">
        <f>IF(O302="","",IF(SUM(O$9:O302)&gt;'1_使用順の確定'!$D$12,"",SUM(O$9:O302)))</f>
        <v/>
      </c>
      <c r="Q302" s="103" t="str">
        <f t="shared" si="45"/>
        <v/>
      </c>
      <c r="R302" s="103" t="str">
        <f t="shared" si="46"/>
        <v/>
      </c>
      <c r="S302" s="103" t="str">
        <f t="shared" si="47"/>
        <v/>
      </c>
      <c r="T302" s="105" t="str">
        <f t="shared" si="48"/>
        <v/>
      </c>
    </row>
    <row r="303" spans="2:20" x14ac:dyDescent="0.25">
      <c r="B303" s="146"/>
      <c r="C303" s="146"/>
      <c r="D303" s="98"/>
      <c r="F303" s="98"/>
      <c r="G303" s="106">
        <v>46042</v>
      </c>
      <c r="H303" s="97" t="str">
        <f t="shared" si="40"/>
        <v>火</v>
      </c>
      <c r="I303" s="107" t="str">
        <f>IF(OR(H303="土",H303="日",COUNTIF(祝日!A:A,'2_学校予定の入力'!G303)&gt;0),"○","")</f>
        <v/>
      </c>
      <c r="J303" s="111" t="str">
        <f t="shared" si="41"/>
        <v/>
      </c>
      <c r="K303" s="108" t="str">
        <f ca="1">IFERROR(CONCATENATE(VLOOKUP(S303,一覧!D:E,2,0)," ",VLOOKUP(S303,一覧!D:P,13,0)),"")</f>
        <v/>
      </c>
      <c r="L303" s="104" t="str">
        <f t="shared" si="42"/>
        <v/>
      </c>
      <c r="M303" s="109" t="str">
        <f t="shared" si="43"/>
        <v/>
      </c>
      <c r="N303" s="98"/>
      <c r="O303" s="110">
        <f t="shared" si="44"/>
        <v>1</v>
      </c>
      <c r="P303" s="103" t="str">
        <f>IF(O303="","",IF(SUM(O$9:O303)&gt;'1_使用順の確定'!$D$12,"",SUM(O$9:O303)))</f>
        <v/>
      </c>
      <c r="Q303" s="103" t="str">
        <f t="shared" si="45"/>
        <v/>
      </c>
      <c r="R303" s="103" t="str">
        <f t="shared" si="46"/>
        <v/>
      </c>
      <c r="S303" s="103" t="str">
        <f t="shared" si="47"/>
        <v/>
      </c>
      <c r="T303" s="105" t="str">
        <f t="shared" si="48"/>
        <v/>
      </c>
    </row>
    <row r="304" spans="2:20" x14ac:dyDescent="0.25">
      <c r="B304" s="146"/>
      <c r="C304" s="146"/>
      <c r="D304" s="98"/>
      <c r="F304" s="98"/>
      <c r="G304" s="106">
        <v>46043</v>
      </c>
      <c r="H304" s="97" t="str">
        <f t="shared" si="40"/>
        <v>水</v>
      </c>
      <c r="I304" s="107" t="str">
        <f>IF(OR(H304="土",H304="日",COUNTIF(祝日!A:A,'2_学校予定の入力'!G304)&gt;0),"○","")</f>
        <v/>
      </c>
      <c r="J304" s="111" t="str">
        <f t="shared" si="41"/>
        <v/>
      </c>
      <c r="K304" s="108" t="str">
        <f ca="1">IFERROR(CONCATENATE(VLOOKUP(S304,一覧!D:E,2,0)," ",VLOOKUP(S304,一覧!D:P,13,0)),"")</f>
        <v/>
      </c>
      <c r="L304" s="104" t="str">
        <f t="shared" si="42"/>
        <v/>
      </c>
      <c r="M304" s="109" t="str">
        <f t="shared" si="43"/>
        <v/>
      </c>
      <c r="N304" s="98"/>
      <c r="O304" s="110">
        <f t="shared" si="44"/>
        <v>1</v>
      </c>
      <c r="P304" s="103" t="str">
        <f>IF(O304="","",IF(SUM(O$9:O304)&gt;'1_使用順の確定'!$D$12,"",SUM(O$9:O304)))</f>
        <v/>
      </c>
      <c r="Q304" s="103" t="str">
        <f t="shared" si="45"/>
        <v/>
      </c>
      <c r="R304" s="103" t="str">
        <f t="shared" si="46"/>
        <v/>
      </c>
      <c r="S304" s="103" t="str">
        <f t="shared" si="47"/>
        <v/>
      </c>
      <c r="T304" s="105" t="str">
        <f t="shared" si="48"/>
        <v/>
      </c>
    </row>
    <row r="305" spans="2:20" x14ac:dyDescent="0.25">
      <c r="B305" s="146"/>
      <c r="C305" s="146"/>
      <c r="D305" s="98"/>
      <c r="F305" s="98"/>
      <c r="G305" s="106">
        <v>46044</v>
      </c>
      <c r="H305" s="97" t="str">
        <f t="shared" si="40"/>
        <v>木</v>
      </c>
      <c r="I305" s="107" t="str">
        <f>IF(OR(H305="土",H305="日",COUNTIF(祝日!A:A,'2_学校予定の入力'!G305)&gt;0),"○","")</f>
        <v/>
      </c>
      <c r="J305" s="111" t="str">
        <f t="shared" si="41"/>
        <v/>
      </c>
      <c r="K305" s="108" t="str">
        <f ca="1">IFERROR(CONCATENATE(VLOOKUP(S305,一覧!D:E,2,0)," ",VLOOKUP(S305,一覧!D:P,13,0)),"")</f>
        <v/>
      </c>
      <c r="L305" s="104" t="str">
        <f t="shared" si="42"/>
        <v/>
      </c>
      <c r="M305" s="109" t="str">
        <f t="shared" si="43"/>
        <v/>
      </c>
      <c r="N305" s="98"/>
      <c r="O305" s="110">
        <f t="shared" si="44"/>
        <v>1</v>
      </c>
      <c r="P305" s="103" t="str">
        <f>IF(O305="","",IF(SUM(O$9:O305)&gt;'1_使用順の確定'!$D$12,"",SUM(O$9:O305)))</f>
        <v/>
      </c>
      <c r="Q305" s="103" t="str">
        <f t="shared" si="45"/>
        <v/>
      </c>
      <c r="R305" s="103" t="str">
        <f t="shared" si="46"/>
        <v/>
      </c>
      <c r="S305" s="103" t="str">
        <f t="shared" si="47"/>
        <v/>
      </c>
      <c r="T305" s="105" t="str">
        <f t="shared" si="48"/>
        <v/>
      </c>
    </row>
    <row r="306" spans="2:20" x14ac:dyDescent="0.25">
      <c r="B306" s="146"/>
      <c r="C306" s="146"/>
      <c r="D306" s="98"/>
      <c r="F306" s="98"/>
      <c r="G306" s="106">
        <v>46045</v>
      </c>
      <c r="H306" s="97" t="str">
        <f t="shared" si="40"/>
        <v>金</v>
      </c>
      <c r="I306" s="107" t="str">
        <f>IF(OR(H306="土",H306="日",COUNTIF(祝日!A:A,'2_学校予定の入力'!G306)&gt;0),"○","")</f>
        <v/>
      </c>
      <c r="J306" s="111" t="str">
        <f t="shared" si="41"/>
        <v/>
      </c>
      <c r="K306" s="108" t="str">
        <f ca="1">IFERROR(CONCATENATE(VLOOKUP(S306,一覧!D:E,2,0)," ",VLOOKUP(S306,一覧!D:P,13,0)),"")</f>
        <v/>
      </c>
      <c r="L306" s="104" t="str">
        <f t="shared" si="42"/>
        <v/>
      </c>
      <c r="M306" s="109" t="str">
        <f t="shared" si="43"/>
        <v/>
      </c>
      <c r="N306" s="98"/>
      <c r="O306" s="110">
        <f t="shared" si="44"/>
        <v>1</v>
      </c>
      <c r="P306" s="103" t="str">
        <f>IF(O306="","",IF(SUM(O$9:O306)&gt;'1_使用順の確定'!$D$12,"",SUM(O$9:O306)))</f>
        <v/>
      </c>
      <c r="Q306" s="103" t="str">
        <f t="shared" si="45"/>
        <v/>
      </c>
      <c r="R306" s="103" t="str">
        <f t="shared" si="46"/>
        <v/>
      </c>
      <c r="S306" s="103" t="str">
        <f t="shared" si="47"/>
        <v/>
      </c>
      <c r="T306" s="105" t="str">
        <f t="shared" si="48"/>
        <v/>
      </c>
    </row>
    <row r="307" spans="2:20" x14ac:dyDescent="0.25">
      <c r="B307" s="146"/>
      <c r="C307" s="146"/>
      <c r="D307" s="98"/>
      <c r="F307" s="98"/>
      <c r="G307" s="106">
        <v>46046</v>
      </c>
      <c r="H307" s="97" t="str">
        <f t="shared" si="40"/>
        <v>土</v>
      </c>
      <c r="I307" s="107" t="str">
        <f>IF(OR(H307="土",H307="日",COUNTIF(祝日!A:A,'2_学校予定の入力'!G307)&gt;0),"○","")</f>
        <v>○</v>
      </c>
      <c r="J307" s="111" t="str">
        <f t="shared" si="41"/>
        <v/>
      </c>
      <c r="K307" s="108" t="str">
        <f ca="1">IFERROR(CONCATENATE(VLOOKUP(S307,一覧!D:E,2,0)," ",VLOOKUP(S307,一覧!D:P,13,0)),"")</f>
        <v/>
      </c>
      <c r="L307" s="104" t="str">
        <f t="shared" si="42"/>
        <v/>
      </c>
      <c r="M307" s="109" t="str">
        <f t="shared" si="43"/>
        <v/>
      </c>
      <c r="N307" s="98"/>
      <c r="O307" s="110" t="str">
        <f t="shared" si="44"/>
        <v/>
      </c>
      <c r="P307" s="103" t="str">
        <f>IF(O307="","",IF(SUM(O$9:O307)&gt;'1_使用順の確定'!$D$12,"",SUM(O$9:O307)))</f>
        <v/>
      </c>
      <c r="Q307" s="103" t="str">
        <f t="shared" si="45"/>
        <v/>
      </c>
      <c r="R307" s="103" t="str">
        <f t="shared" si="46"/>
        <v/>
      </c>
      <c r="S307" s="103" t="str">
        <f t="shared" si="47"/>
        <v/>
      </c>
      <c r="T307" s="105" t="str">
        <f t="shared" si="48"/>
        <v/>
      </c>
    </row>
    <row r="308" spans="2:20" x14ac:dyDescent="0.25">
      <c r="B308" s="146"/>
      <c r="C308" s="146"/>
      <c r="D308" s="98"/>
      <c r="F308" s="98"/>
      <c r="G308" s="106">
        <v>46047</v>
      </c>
      <c r="H308" s="97" t="str">
        <f t="shared" si="40"/>
        <v>日</v>
      </c>
      <c r="I308" s="107" t="str">
        <f>IF(OR(H308="土",H308="日",COUNTIF(祝日!A:A,'2_学校予定の入力'!G308)&gt;0),"○","")</f>
        <v>○</v>
      </c>
      <c r="J308" s="111" t="str">
        <f t="shared" si="41"/>
        <v/>
      </c>
      <c r="K308" s="108" t="str">
        <f ca="1">IFERROR(CONCATENATE(VLOOKUP(S308,一覧!D:E,2,0)," ",VLOOKUP(S308,一覧!D:P,13,0)),"")</f>
        <v/>
      </c>
      <c r="L308" s="104" t="str">
        <f t="shared" si="42"/>
        <v/>
      </c>
      <c r="M308" s="109" t="str">
        <f t="shared" si="43"/>
        <v/>
      </c>
      <c r="N308" s="98"/>
      <c r="O308" s="110" t="str">
        <f t="shared" si="44"/>
        <v/>
      </c>
      <c r="P308" s="103" t="str">
        <f>IF(O308="","",IF(SUM(O$9:O308)&gt;'1_使用順の確定'!$D$12,"",SUM(O$9:O308)))</f>
        <v/>
      </c>
      <c r="Q308" s="103" t="str">
        <f t="shared" si="45"/>
        <v/>
      </c>
      <c r="R308" s="103" t="str">
        <f t="shared" si="46"/>
        <v/>
      </c>
      <c r="S308" s="103" t="str">
        <f t="shared" si="47"/>
        <v/>
      </c>
      <c r="T308" s="105" t="str">
        <f t="shared" si="48"/>
        <v/>
      </c>
    </row>
    <row r="309" spans="2:20" x14ac:dyDescent="0.25">
      <c r="B309" s="146"/>
      <c r="C309" s="146"/>
      <c r="D309" s="98"/>
      <c r="F309" s="98"/>
      <c r="G309" s="106">
        <v>46048</v>
      </c>
      <c r="H309" s="97" t="str">
        <f t="shared" si="40"/>
        <v>月</v>
      </c>
      <c r="I309" s="107" t="str">
        <f>IF(OR(H309="土",H309="日",COUNTIF(祝日!A:A,'2_学校予定の入力'!G309)&gt;0),"○","")</f>
        <v/>
      </c>
      <c r="J309" s="111" t="str">
        <f t="shared" si="41"/>
        <v/>
      </c>
      <c r="K309" s="108" t="str">
        <f ca="1">IFERROR(CONCATENATE(VLOOKUP(S309,一覧!D:E,2,0)," ",VLOOKUP(S309,一覧!D:P,13,0)),"")</f>
        <v/>
      </c>
      <c r="L309" s="104" t="str">
        <f t="shared" si="42"/>
        <v/>
      </c>
      <c r="M309" s="109" t="str">
        <f t="shared" si="43"/>
        <v/>
      </c>
      <c r="N309" s="98"/>
      <c r="O309" s="110">
        <f t="shared" si="44"/>
        <v>1</v>
      </c>
      <c r="P309" s="103" t="str">
        <f>IF(O309="","",IF(SUM(O$9:O309)&gt;'1_使用順の確定'!$D$12,"",SUM(O$9:O309)))</f>
        <v/>
      </c>
      <c r="Q309" s="103" t="str">
        <f t="shared" si="45"/>
        <v/>
      </c>
      <c r="R309" s="103" t="str">
        <f t="shared" si="46"/>
        <v/>
      </c>
      <c r="S309" s="103" t="str">
        <f t="shared" si="47"/>
        <v/>
      </c>
      <c r="T309" s="105" t="str">
        <f t="shared" si="48"/>
        <v/>
      </c>
    </row>
    <row r="310" spans="2:20" x14ac:dyDescent="0.25">
      <c r="B310" s="146"/>
      <c r="C310" s="146"/>
      <c r="D310" s="98"/>
      <c r="F310" s="98"/>
      <c r="G310" s="106">
        <v>46049</v>
      </c>
      <c r="H310" s="97" t="str">
        <f t="shared" si="40"/>
        <v>火</v>
      </c>
      <c r="I310" s="107" t="str">
        <f>IF(OR(H310="土",H310="日",COUNTIF(祝日!A:A,'2_学校予定の入力'!G310)&gt;0),"○","")</f>
        <v/>
      </c>
      <c r="J310" s="111" t="str">
        <f t="shared" si="41"/>
        <v/>
      </c>
      <c r="K310" s="108" t="str">
        <f ca="1">IFERROR(CONCATENATE(VLOOKUP(S310,一覧!D:E,2,0)," ",VLOOKUP(S310,一覧!D:P,13,0)),"")</f>
        <v/>
      </c>
      <c r="L310" s="104" t="str">
        <f t="shared" si="42"/>
        <v/>
      </c>
      <c r="M310" s="109" t="str">
        <f t="shared" si="43"/>
        <v/>
      </c>
      <c r="N310" s="98"/>
      <c r="O310" s="110">
        <f t="shared" si="44"/>
        <v>1</v>
      </c>
      <c r="P310" s="103" t="str">
        <f>IF(O310="","",IF(SUM(O$9:O310)&gt;'1_使用順の確定'!$D$12,"",SUM(O$9:O310)))</f>
        <v/>
      </c>
      <c r="Q310" s="103" t="str">
        <f t="shared" si="45"/>
        <v/>
      </c>
      <c r="R310" s="103" t="str">
        <f t="shared" si="46"/>
        <v/>
      </c>
      <c r="S310" s="103" t="str">
        <f t="shared" si="47"/>
        <v/>
      </c>
      <c r="T310" s="105" t="str">
        <f t="shared" si="48"/>
        <v/>
      </c>
    </row>
    <row r="311" spans="2:20" x14ac:dyDescent="0.25">
      <c r="B311" s="146"/>
      <c r="C311" s="146"/>
      <c r="D311" s="98"/>
      <c r="F311" s="98"/>
      <c r="G311" s="106">
        <v>46050</v>
      </c>
      <c r="H311" s="97" t="str">
        <f t="shared" si="40"/>
        <v>水</v>
      </c>
      <c r="I311" s="107" t="str">
        <f>IF(OR(H311="土",H311="日",COUNTIF(祝日!A:A,'2_学校予定の入力'!G311)&gt;0),"○","")</f>
        <v/>
      </c>
      <c r="J311" s="111" t="str">
        <f t="shared" si="41"/>
        <v/>
      </c>
      <c r="K311" s="108" t="str">
        <f ca="1">IFERROR(CONCATENATE(VLOOKUP(S311,一覧!D:E,2,0)," ",VLOOKUP(S311,一覧!D:P,13,0)),"")</f>
        <v/>
      </c>
      <c r="L311" s="104" t="str">
        <f t="shared" si="42"/>
        <v/>
      </c>
      <c r="M311" s="109" t="str">
        <f t="shared" si="43"/>
        <v/>
      </c>
      <c r="N311" s="98"/>
      <c r="O311" s="110">
        <f t="shared" si="44"/>
        <v>1</v>
      </c>
      <c r="P311" s="103" t="str">
        <f>IF(O311="","",IF(SUM(O$9:O311)&gt;'1_使用順の確定'!$D$12,"",SUM(O$9:O311)))</f>
        <v/>
      </c>
      <c r="Q311" s="103" t="str">
        <f t="shared" si="45"/>
        <v/>
      </c>
      <c r="R311" s="103" t="str">
        <f t="shared" si="46"/>
        <v/>
      </c>
      <c r="S311" s="103" t="str">
        <f t="shared" si="47"/>
        <v/>
      </c>
      <c r="T311" s="105" t="str">
        <f t="shared" si="48"/>
        <v/>
      </c>
    </row>
    <row r="312" spans="2:20" x14ac:dyDescent="0.25">
      <c r="B312" s="146"/>
      <c r="C312" s="146"/>
      <c r="D312" s="98"/>
      <c r="F312" s="98"/>
      <c r="G312" s="106">
        <v>46051</v>
      </c>
      <c r="H312" s="97" t="str">
        <f t="shared" si="40"/>
        <v>木</v>
      </c>
      <c r="I312" s="107" t="str">
        <f>IF(OR(H312="土",H312="日",COUNTIF(祝日!A:A,'2_学校予定の入力'!G312)&gt;0),"○","")</f>
        <v/>
      </c>
      <c r="J312" s="111" t="str">
        <f t="shared" si="41"/>
        <v/>
      </c>
      <c r="K312" s="108" t="str">
        <f ca="1">IFERROR(CONCATENATE(VLOOKUP(S312,一覧!D:E,2,0)," ",VLOOKUP(S312,一覧!D:P,13,0)),"")</f>
        <v/>
      </c>
      <c r="L312" s="104" t="str">
        <f t="shared" si="42"/>
        <v/>
      </c>
      <c r="M312" s="109" t="str">
        <f t="shared" si="43"/>
        <v/>
      </c>
      <c r="N312" s="98"/>
      <c r="O312" s="110">
        <f t="shared" si="44"/>
        <v>1</v>
      </c>
      <c r="P312" s="103" t="str">
        <f>IF(O312="","",IF(SUM(O$9:O312)&gt;'1_使用順の確定'!$D$12,"",SUM(O$9:O312)))</f>
        <v/>
      </c>
      <c r="Q312" s="103" t="str">
        <f t="shared" si="45"/>
        <v/>
      </c>
      <c r="R312" s="103" t="str">
        <f t="shared" si="46"/>
        <v/>
      </c>
      <c r="S312" s="103" t="str">
        <f t="shared" si="47"/>
        <v/>
      </c>
      <c r="T312" s="105" t="str">
        <f t="shared" si="48"/>
        <v/>
      </c>
    </row>
    <row r="313" spans="2:20" x14ac:dyDescent="0.25">
      <c r="B313" s="146"/>
      <c r="C313" s="146"/>
      <c r="D313" s="98"/>
      <c r="F313" s="98"/>
      <c r="G313" s="106">
        <v>46052</v>
      </c>
      <c r="H313" s="97" t="str">
        <f t="shared" si="40"/>
        <v>金</v>
      </c>
      <c r="I313" s="107" t="str">
        <f>IF(OR(H313="土",H313="日",COUNTIF(祝日!A:A,'2_学校予定の入力'!G313)&gt;0),"○","")</f>
        <v/>
      </c>
      <c r="J313" s="111" t="str">
        <f t="shared" si="41"/>
        <v/>
      </c>
      <c r="K313" s="108" t="str">
        <f ca="1">IFERROR(CONCATENATE(VLOOKUP(S313,一覧!D:E,2,0)," ",VLOOKUP(S313,一覧!D:P,13,0)),"")</f>
        <v/>
      </c>
      <c r="L313" s="104" t="str">
        <f t="shared" si="42"/>
        <v/>
      </c>
      <c r="M313" s="109" t="str">
        <f t="shared" si="43"/>
        <v/>
      </c>
      <c r="N313" s="98"/>
      <c r="O313" s="110">
        <f t="shared" si="44"/>
        <v>1</v>
      </c>
      <c r="P313" s="103" t="str">
        <f>IF(O313="","",IF(SUM(O$9:O313)&gt;'1_使用順の確定'!$D$12,"",SUM(O$9:O313)))</f>
        <v/>
      </c>
      <c r="Q313" s="103" t="str">
        <f t="shared" si="45"/>
        <v/>
      </c>
      <c r="R313" s="103" t="str">
        <f t="shared" si="46"/>
        <v/>
      </c>
      <c r="S313" s="103" t="str">
        <f t="shared" si="47"/>
        <v/>
      </c>
      <c r="T313" s="105" t="str">
        <f t="shared" si="48"/>
        <v/>
      </c>
    </row>
    <row r="314" spans="2:20" x14ac:dyDescent="0.25">
      <c r="B314" s="146"/>
      <c r="C314" s="146"/>
      <c r="D314" s="98"/>
      <c r="F314" s="98"/>
      <c r="G314" s="106">
        <v>46053</v>
      </c>
      <c r="H314" s="97" t="str">
        <f t="shared" si="40"/>
        <v>土</v>
      </c>
      <c r="I314" s="107" t="str">
        <f>IF(OR(H314="土",H314="日",COUNTIF(祝日!A:A,'2_学校予定の入力'!G314)&gt;0),"○","")</f>
        <v>○</v>
      </c>
      <c r="J314" s="111" t="str">
        <f t="shared" si="41"/>
        <v/>
      </c>
      <c r="K314" s="108" t="str">
        <f ca="1">IFERROR(CONCATENATE(VLOOKUP(S314,一覧!D:E,2,0)," ",VLOOKUP(S314,一覧!D:P,13,0)),"")</f>
        <v/>
      </c>
      <c r="L314" s="104" t="str">
        <f t="shared" si="42"/>
        <v/>
      </c>
      <c r="M314" s="109" t="str">
        <f t="shared" si="43"/>
        <v/>
      </c>
      <c r="N314" s="98"/>
      <c r="O314" s="110" t="str">
        <f t="shared" si="44"/>
        <v/>
      </c>
      <c r="P314" s="103" t="str">
        <f>IF(O314="","",IF(SUM(O$9:O314)&gt;'1_使用順の確定'!$D$12,"",SUM(O$9:O314)))</f>
        <v/>
      </c>
      <c r="Q314" s="103" t="str">
        <f t="shared" si="45"/>
        <v/>
      </c>
      <c r="R314" s="103" t="str">
        <f t="shared" si="46"/>
        <v/>
      </c>
      <c r="S314" s="103" t="str">
        <f t="shared" si="47"/>
        <v/>
      </c>
      <c r="T314" s="105" t="str">
        <f t="shared" si="48"/>
        <v/>
      </c>
    </row>
    <row r="315" spans="2:20" x14ac:dyDescent="0.25">
      <c r="B315" s="146"/>
      <c r="C315" s="146"/>
      <c r="D315" s="98"/>
      <c r="F315" s="98"/>
      <c r="G315" s="106">
        <v>46054</v>
      </c>
      <c r="H315" s="97" t="str">
        <f t="shared" si="40"/>
        <v>日</v>
      </c>
      <c r="I315" s="107" t="str">
        <f>IF(OR(H315="土",H315="日",COUNTIF(祝日!A:A,'2_学校予定の入力'!G315)&gt;0),"○","")</f>
        <v>○</v>
      </c>
      <c r="J315" s="111" t="str">
        <f t="shared" si="41"/>
        <v/>
      </c>
      <c r="K315" s="108" t="str">
        <f ca="1">IFERROR(CONCATENATE(VLOOKUP(S315,一覧!D:E,2,0)," ",VLOOKUP(S315,一覧!D:P,13,0)),"")</f>
        <v/>
      </c>
      <c r="L315" s="104" t="str">
        <f t="shared" si="42"/>
        <v/>
      </c>
      <c r="M315" s="109" t="str">
        <f t="shared" si="43"/>
        <v/>
      </c>
      <c r="N315" s="98"/>
      <c r="O315" s="110" t="str">
        <f t="shared" si="44"/>
        <v/>
      </c>
      <c r="P315" s="103" t="str">
        <f>IF(O315="","",IF(SUM(O$9:O315)&gt;'1_使用順の確定'!$D$12,"",SUM(O$9:O315)))</f>
        <v/>
      </c>
      <c r="Q315" s="103" t="str">
        <f t="shared" si="45"/>
        <v/>
      </c>
      <c r="R315" s="103" t="str">
        <f t="shared" si="46"/>
        <v/>
      </c>
      <c r="S315" s="103" t="str">
        <f t="shared" si="47"/>
        <v/>
      </c>
      <c r="T315" s="105" t="str">
        <f t="shared" si="48"/>
        <v/>
      </c>
    </row>
    <row r="316" spans="2:20" x14ac:dyDescent="0.25">
      <c r="B316" s="146"/>
      <c r="C316" s="146"/>
      <c r="D316" s="98"/>
      <c r="F316" s="98"/>
      <c r="G316" s="106">
        <v>46055</v>
      </c>
      <c r="H316" s="97" t="str">
        <f t="shared" si="40"/>
        <v>月</v>
      </c>
      <c r="I316" s="107" t="str">
        <f>IF(OR(H316="土",H316="日",COUNTIF(祝日!A:A,'2_学校予定の入力'!G316)&gt;0),"○","")</f>
        <v/>
      </c>
      <c r="J316" s="111" t="str">
        <f t="shared" si="41"/>
        <v/>
      </c>
      <c r="K316" s="108" t="str">
        <f ca="1">IFERROR(CONCATENATE(VLOOKUP(S316,一覧!D:E,2,0)," ",VLOOKUP(S316,一覧!D:P,13,0)),"")</f>
        <v/>
      </c>
      <c r="L316" s="104" t="str">
        <f t="shared" si="42"/>
        <v/>
      </c>
      <c r="M316" s="109" t="str">
        <f t="shared" si="43"/>
        <v/>
      </c>
      <c r="N316" s="98"/>
      <c r="O316" s="110">
        <f t="shared" si="44"/>
        <v>1</v>
      </c>
      <c r="P316" s="103" t="str">
        <f>IF(O316="","",IF(SUM(O$9:O316)&gt;'1_使用順の確定'!$D$12,"",SUM(O$9:O316)))</f>
        <v/>
      </c>
      <c r="Q316" s="103" t="str">
        <f t="shared" si="45"/>
        <v/>
      </c>
      <c r="R316" s="103" t="str">
        <f t="shared" si="46"/>
        <v/>
      </c>
      <c r="S316" s="103" t="str">
        <f t="shared" si="47"/>
        <v/>
      </c>
      <c r="T316" s="105" t="str">
        <f t="shared" si="48"/>
        <v/>
      </c>
    </row>
    <row r="317" spans="2:20" x14ac:dyDescent="0.25">
      <c r="B317" s="146"/>
      <c r="C317" s="146"/>
      <c r="D317" s="98"/>
      <c r="F317" s="98"/>
      <c r="G317" s="106">
        <v>46056</v>
      </c>
      <c r="H317" s="97" t="str">
        <f t="shared" si="40"/>
        <v>火</v>
      </c>
      <c r="I317" s="107" t="str">
        <f>IF(OR(H317="土",H317="日",COUNTIF(祝日!A:A,'2_学校予定の入力'!G317)&gt;0),"○","")</f>
        <v/>
      </c>
      <c r="J317" s="111" t="str">
        <f t="shared" si="41"/>
        <v/>
      </c>
      <c r="K317" s="108" t="str">
        <f ca="1">IFERROR(CONCATENATE(VLOOKUP(S317,一覧!D:E,2,0)," ",VLOOKUP(S317,一覧!D:P,13,0)),"")</f>
        <v/>
      </c>
      <c r="L317" s="104" t="str">
        <f t="shared" si="42"/>
        <v/>
      </c>
      <c r="M317" s="109" t="str">
        <f t="shared" si="43"/>
        <v/>
      </c>
      <c r="N317" s="98"/>
      <c r="O317" s="110">
        <f t="shared" si="44"/>
        <v>1</v>
      </c>
      <c r="P317" s="103" t="str">
        <f>IF(O317="","",IF(SUM(O$9:O317)&gt;'1_使用順の確定'!$D$12,"",SUM(O$9:O317)))</f>
        <v/>
      </c>
      <c r="Q317" s="103" t="str">
        <f t="shared" si="45"/>
        <v/>
      </c>
      <c r="R317" s="103" t="str">
        <f t="shared" si="46"/>
        <v/>
      </c>
      <c r="S317" s="103" t="str">
        <f t="shared" si="47"/>
        <v/>
      </c>
      <c r="T317" s="105" t="str">
        <f t="shared" si="48"/>
        <v/>
      </c>
    </row>
    <row r="318" spans="2:20" x14ac:dyDescent="0.25">
      <c r="B318" s="146"/>
      <c r="C318" s="146"/>
      <c r="D318" s="98"/>
      <c r="F318" s="98"/>
      <c r="G318" s="106">
        <v>46057</v>
      </c>
      <c r="H318" s="97" t="str">
        <f t="shared" si="40"/>
        <v>水</v>
      </c>
      <c r="I318" s="107" t="str">
        <f>IF(OR(H318="土",H318="日",COUNTIF(祝日!A:A,'2_学校予定の入力'!G318)&gt;0),"○","")</f>
        <v/>
      </c>
      <c r="J318" s="111" t="str">
        <f t="shared" si="41"/>
        <v/>
      </c>
      <c r="K318" s="108" t="str">
        <f ca="1">IFERROR(CONCATENATE(VLOOKUP(S318,一覧!D:E,2,0)," ",VLOOKUP(S318,一覧!D:P,13,0)),"")</f>
        <v/>
      </c>
      <c r="L318" s="104" t="str">
        <f t="shared" si="42"/>
        <v/>
      </c>
      <c r="M318" s="109" t="str">
        <f t="shared" si="43"/>
        <v/>
      </c>
      <c r="N318" s="98"/>
      <c r="O318" s="110">
        <f t="shared" si="44"/>
        <v>1</v>
      </c>
      <c r="P318" s="103" t="str">
        <f>IF(O318="","",IF(SUM(O$9:O318)&gt;'1_使用順の確定'!$D$12,"",SUM(O$9:O318)))</f>
        <v/>
      </c>
      <c r="Q318" s="103" t="str">
        <f t="shared" si="45"/>
        <v/>
      </c>
      <c r="R318" s="103" t="str">
        <f t="shared" si="46"/>
        <v/>
      </c>
      <c r="S318" s="103" t="str">
        <f t="shared" si="47"/>
        <v/>
      </c>
      <c r="T318" s="105" t="str">
        <f t="shared" si="48"/>
        <v/>
      </c>
    </row>
    <row r="319" spans="2:20" x14ac:dyDescent="0.25">
      <c r="B319" s="146"/>
      <c r="C319" s="146"/>
      <c r="D319" s="98"/>
      <c r="F319" s="98"/>
      <c r="G319" s="106">
        <v>46058</v>
      </c>
      <c r="H319" s="97" t="str">
        <f t="shared" si="40"/>
        <v>木</v>
      </c>
      <c r="I319" s="107" t="str">
        <f>IF(OR(H319="土",H319="日",COUNTIF(祝日!A:A,'2_学校予定の入力'!G319)&gt;0),"○","")</f>
        <v/>
      </c>
      <c r="J319" s="111" t="str">
        <f t="shared" si="41"/>
        <v/>
      </c>
      <c r="K319" s="108" t="str">
        <f ca="1">IFERROR(CONCATENATE(VLOOKUP(S319,一覧!D:E,2,0)," ",VLOOKUP(S319,一覧!D:P,13,0)),"")</f>
        <v/>
      </c>
      <c r="L319" s="104" t="str">
        <f t="shared" si="42"/>
        <v/>
      </c>
      <c r="M319" s="109" t="str">
        <f t="shared" si="43"/>
        <v/>
      </c>
      <c r="N319" s="98"/>
      <c r="O319" s="110">
        <f t="shared" si="44"/>
        <v>1</v>
      </c>
      <c r="P319" s="103" t="str">
        <f>IF(O319="","",IF(SUM(O$9:O319)&gt;'1_使用順の確定'!$D$12,"",SUM(O$9:O319)))</f>
        <v/>
      </c>
      <c r="Q319" s="103" t="str">
        <f t="shared" si="45"/>
        <v/>
      </c>
      <c r="R319" s="103" t="str">
        <f t="shared" si="46"/>
        <v/>
      </c>
      <c r="S319" s="103" t="str">
        <f t="shared" si="47"/>
        <v/>
      </c>
      <c r="T319" s="105" t="str">
        <f t="shared" si="48"/>
        <v/>
      </c>
    </row>
    <row r="320" spans="2:20" x14ac:dyDescent="0.25">
      <c r="B320" s="146"/>
      <c r="C320" s="146"/>
      <c r="D320" s="98"/>
      <c r="F320" s="98"/>
      <c r="G320" s="106">
        <v>46059</v>
      </c>
      <c r="H320" s="97" t="str">
        <f t="shared" si="40"/>
        <v>金</v>
      </c>
      <c r="I320" s="107" t="str">
        <f>IF(OR(H320="土",H320="日",COUNTIF(祝日!A:A,'2_学校予定の入力'!G320)&gt;0),"○","")</f>
        <v/>
      </c>
      <c r="J320" s="111" t="str">
        <f t="shared" si="41"/>
        <v/>
      </c>
      <c r="K320" s="108" t="str">
        <f ca="1">IFERROR(CONCATENATE(VLOOKUP(S320,一覧!D:E,2,0)," ",VLOOKUP(S320,一覧!D:P,13,0)),"")</f>
        <v/>
      </c>
      <c r="L320" s="104" t="str">
        <f t="shared" si="42"/>
        <v/>
      </c>
      <c r="M320" s="109" t="str">
        <f t="shared" si="43"/>
        <v/>
      </c>
      <c r="N320" s="98"/>
      <c r="O320" s="110">
        <f t="shared" si="44"/>
        <v>1</v>
      </c>
      <c r="P320" s="103" t="str">
        <f>IF(O320="","",IF(SUM(O$9:O320)&gt;'1_使用順の確定'!$D$12,"",SUM(O$9:O320)))</f>
        <v/>
      </c>
      <c r="Q320" s="103" t="str">
        <f t="shared" si="45"/>
        <v/>
      </c>
      <c r="R320" s="103" t="str">
        <f t="shared" si="46"/>
        <v/>
      </c>
      <c r="S320" s="103" t="str">
        <f t="shared" si="47"/>
        <v/>
      </c>
      <c r="T320" s="105" t="str">
        <f t="shared" si="48"/>
        <v/>
      </c>
    </row>
    <row r="321" spans="2:20" x14ac:dyDescent="0.25">
      <c r="B321" s="146"/>
      <c r="C321" s="146"/>
      <c r="D321" s="98"/>
      <c r="F321" s="98"/>
      <c r="G321" s="106">
        <v>46060</v>
      </c>
      <c r="H321" s="97" t="str">
        <f t="shared" si="40"/>
        <v>土</v>
      </c>
      <c r="I321" s="107" t="str">
        <f>IF(OR(H321="土",H321="日",COUNTIF(祝日!A:A,'2_学校予定の入力'!G321)&gt;0),"○","")</f>
        <v>○</v>
      </c>
      <c r="J321" s="111" t="str">
        <f t="shared" si="41"/>
        <v/>
      </c>
      <c r="K321" s="108" t="str">
        <f ca="1">IFERROR(CONCATENATE(VLOOKUP(S321,一覧!D:E,2,0)," ",VLOOKUP(S321,一覧!D:P,13,0)),"")</f>
        <v/>
      </c>
      <c r="L321" s="104" t="str">
        <f t="shared" si="42"/>
        <v/>
      </c>
      <c r="M321" s="109" t="str">
        <f t="shared" si="43"/>
        <v/>
      </c>
      <c r="N321" s="98"/>
      <c r="O321" s="110" t="str">
        <f t="shared" si="44"/>
        <v/>
      </c>
      <c r="P321" s="103" t="str">
        <f>IF(O321="","",IF(SUM(O$9:O321)&gt;'1_使用順の確定'!$D$12,"",SUM(O$9:O321)))</f>
        <v/>
      </c>
      <c r="Q321" s="103" t="str">
        <f t="shared" si="45"/>
        <v/>
      </c>
      <c r="R321" s="103" t="str">
        <f t="shared" si="46"/>
        <v/>
      </c>
      <c r="S321" s="103" t="str">
        <f t="shared" si="47"/>
        <v/>
      </c>
      <c r="T321" s="105" t="str">
        <f t="shared" si="48"/>
        <v/>
      </c>
    </row>
    <row r="322" spans="2:20" x14ac:dyDescent="0.25">
      <c r="B322" s="146"/>
      <c r="C322" s="146"/>
      <c r="D322" s="98"/>
      <c r="F322" s="98"/>
      <c r="G322" s="106">
        <v>46061</v>
      </c>
      <c r="H322" s="97" t="str">
        <f t="shared" si="40"/>
        <v>日</v>
      </c>
      <c r="I322" s="107" t="str">
        <f>IF(OR(H322="土",H322="日",COUNTIF(祝日!A:A,'2_学校予定の入力'!G322)&gt;0),"○","")</f>
        <v>○</v>
      </c>
      <c r="J322" s="111" t="str">
        <f t="shared" si="41"/>
        <v/>
      </c>
      <c r="K322" s="108" t="str">
        <f ca="1">IFERROR(CONCATENATE(VLOOKUP(S322,一覧!D:E,2,0)," ",VLOOKUP(S322,一覧!D:P,13,0)),"")</f>
        <v/>
      </c>
      <c r="L322" s="104" t="str">
        <f t="shared" si="42"/>
        <v/>
      </c>
      <c r="M322" s="109" t="str">
        <f t="shared" si="43"/>
        <v/>
      </c>
      <c r="N322" s="98"/>
      <c r="O322" s="110" t="str">
        <f t="shared" si="44"/>
        <v/>
      </c>
      <c r="P322" s="103" t="str">
        <f>IF(O322="","",IF(SUM(O$9:O322)&gt;'1_使用順の確定'!$D$12,"",SUM(O$9:O322)))</f>
        <v/>
      </c>
      <c r="Q322" s="103" t="str">
        <f t="shared" si="45"/>
        <v/>
      </c>
      <c r="R322" s="103" t="str">
        <f t="shared" si="46"/>
        <v/>
      </c>
      <c r="S322" s="103" t="str">
        <f t="shared" si="47"/>
        <v/>
      </c>
      <c r="T322" s="105" t="str">
        <f t="shared" si="48"/>
        <v/>
      </c>
    </row>
    <row r="323" spans="2:20" x14ac:dyDescent="0.25">
      <c r="B323" s="146"/>
      <c r="C323" s="146"/>
      <c r="D323" s="98"/>
      <c r="F323" s="98"/>
      <c r="G323" s="106">
        <v>46062</v>
      </c>
      <c r="H323" s="97" t="str">
        <f t="shared" si="40"/>
        <v>月</v>
      </c>
      <c r="I323" s="107" t="str">
        <f>IF(OR(H323="土",H323="日",COUNTIF(祝日!A:A,'2_学校予定の入力'!G323)&gt;0),"○","")</f>
        <v/>
      </c>
      <c r="J323" s="111" t="str">
        <f t="shared" si="41"/>
        <v/>
      </c>
      <c r="K323" s="108" t="str">
        <f ca="1">IFERROR(CONCATENATE(VLOOKUP(S323,一覧!D:E,2,0)," ",VLOOKUP(S323,一覧!D:P,13,0)),"")</f>
        <v/>
      </c>
      <c r="L323" s="104" t="str">
        <f t="shared" si="42"/>
        <v/>
      </c>
      <c r="M323" s="109" t="str">
        <f t="shared" si="43"/>
        <v/>
      </c>
      <c r="N323" s="98"/>
      <c r="O323" s="110">
        <f t="shared" si="44"/>
        <v>1</v>
      </c>
      <c r="P323" s="103" t="str">
        <f>IF(O323="","",IF(SUM(O$9:O323)&gt;'1_使用順の確定'!$D$12,"",SUM(O$9:O323)))</f>
        <v/>
      </c>
      <c r="Q323" s="103" t="str">
        <f t="shared" si="45"/>
        <v/>
      </c>
      <c r="R323" s="103" t="str">
        <f t="shared" si="46"/>
        <v/>
      </c>
      <c r="S323" s="103" t="str">
        <f t="shared" si="47"/>
        <v/>
      </c>
      <c r="T323" s="105" t="str">
        <f t="shared" si="48"/>
        <v/>
      </c>
    </row>
    <row r="324" spans="2:20" x14ac:dyDescent="0.25">
      <c r="B324" s="146"/>
      <c r="C324" s="146"/>
      <c r="D324" s="98"/>
      <c r="F324" s="98"/>
      <c r="G324" s="106">
        <v>46063</v>
      </c>
      <c r="H324" s="97" t="str">
        <f t="shared" si="40"/>
        <v>火</v>
      </c>
      <c r="I324" s="107" t="str">
        <f>IF(OR(H324="土",H324="日",COUNTIF(祝日!A:A,'2_学校予定の入力'!G324)&gt;0),"○","")</f>
        <v/>
      </c>
      <c r="J324" s="111" t="str">
        <f t="shared" si="41"/>
        <v/>
      </c>
      <c r="K324" s="108" t="str">
        <f ca="1">IFERROR(CONCATENATE(VLOOKUP(S324,一覧!D:E,2,0)," ",VLOOKUP(S324,一覧!D:P,13,0)),"")</f>
        <v/>
      </c>
      <c r="L324" s="104" t="str">
        <f t="shared" si="42"/>
        <v/>
      </c>
      <c r="M324" s="109" t="str">
        <f t="shared" si="43"/>
        <v/>
      </c>
      <c r="N324" s="98"/>
      <c r="O324" s="110">
        <f t="shared" si="44"/>
        <v>1</v>
      </c>
      <c r="P324" s="103" t="str">
        <f>IF(O324="","",IF(SUM(O$9:O324)&gt;'1_使用順の確定'!$D$12,"",SUM(O$9:O324)))</f>
        <v/>
      </c>
      <c r="Q324" s="103" t="str">
        <f t="shared" si="45"/>
        <v/>
      </c>
      <c r="R324" s="103" t="str">
        <f t="shared" si="46"/>
        <v/>
      </c>
      <c r="S324" s="103" t="str">
        <f t="shared" si="47"/>
        <v/>
      </c>
      <c r="T324" s="105" t="str">
        <f t="shared" si="48"/>
        <v/>
      </c>
    </row>
    <row r="325" spans="2:20" x14ac:dyDescent="0.25">
      <c r="B325" s="146"/>
      <c r="C325" s="146"/>
      <c r="D325" s="98"/>
      <c r="F325" s="98"/>
      <c r="G325" s="106">
        <v>46064</v>
      </c>
      <c r="H325" s="97" t="str">
        <f t="shared" si="40"/>
        <v>水</v>
      </c>
      <c r="I325" s="107" t="str">
        <f>IF(OR(H325="土",H325="日",COUNTIF(祝日!A:A,'2_学校予定の入力'!G325)&gt;0),"○","")</f>
        <v>○</v>
      </c>
      <c r="J325" s="111" t="str">
        <f t="shared" si="41"/>
        <v/>
      </c>
      <c r="K325" s="108" t="str">
        <f ca="1">IFERROR(CONCATENATE(VLOOKUP(S325,一覧!D:E,2,0)," ",VLOOKUP(S325,一覧!D:P,13,0)),"")</f>
        <v/>
      </c>
      <c r="L325" s="104" t="str">
        <f t="shared" si="42"/>
        <v/>
      </c>
      <c r="M325" s="109" t="str">
        <f t="shared" si="43"/>
        <v/>
      </c>
      <c r="N325" s="98"/>
      <c r="O325" s="110" t="str">
        <f t="shared" si="44"/>
        <v/>
      </c>
      <c r="P325" s="103" t="str">
        <f>IF(O325="","",IF(SUM(O$9:O325)&gt;'1_使用順の確定'!$D$12,"",SUM(O$9:O325)))</f>
        <v/>
      </c>
      <c r="Q325" s="103" t="str">
        <f t="shared" si="45"/>
        <v/>
      </c>
      <c r="R325" s="103" t="str">
        <f t="shared" si="46"/>
        <v/>
      </c>
      <c r="S325" s="103" t="str">
        <f t="shared" si="47"/>
        <v/>
      </c>
      <c r="T325" s="105" t="str">
        <f t="shared" si="48"/>
        <v/>
      </c>
    </row>
    <row r="326" spans="2:20" x14ac:dyDescent="0.25">
      <c r="B326" s="146"/>
      <c r="C326" s="146"/>
      <c r="D326" s="98"/>
      <c r="F326" s="98"/>
      <c r="G326" s="106">
        <v>46065</v>
      </c>
      <c r="H326" s="97" t="str">
        <f t="shared" si="40"/>
        <v>木</v>
      </c>
      <c r="I326" s="107" t="str">
        <f>IF(OR(H326="土",H326="日",COUNTIF(祝日!A:A,'2_学校予定の入力'!G326)&gt;0),"○","")</f>
        <v/>
      </c>
      <c r="J326" s="111" t="str">
        <f t="shared" si="41"/>
        <v/>
      </c>
      <c r="K326" s="108" t="str">
        <f ca="1">IFERROR(CONCATENATE(VLOOKUP(S326,一覧!D:E,2,0)," ",VLOOKUP(S326,一覧!D:P,13,0)),"")</f>
        <v/>
      </c>
      <c r="L326" s="104" t="str">
        <f t="shared" si="42"/>
        <v/>
      </c>
      <c r="M326" s="109" t="str">
        <f t="shared" si="43"/>
        <v/>
      </c>
      <c r="N326" s="98"/>
      <c r="O326" s="110">
        <f t="shared" si="44"/>
        <v>1</v>
      </c>
      <c r="P326" s="103" t="str">
        <f>IF(O326="","",IF(SUM(O$9:O326)&gt;'1_使用順の確定'!$D$12,"",SUM(O$9:O326)))</f>
        <v/>
      </c>
      <c r="Q326" s="103" t="str">
        <f t="shared" si="45"/>
        <v/>
      </c>
      <c r="R326" s="103" t="str">
        <f t="shared" si="46"/>
        <v/>
      </c>
      <c r="S326" s="103" t="str">
        <f t="shared" si="47"/>
        <v/>
      </c>
      <c r="T326" s="105" t="str">
        <f t="shared" si="48"/>
        <v/>
      </c>
    </row>
    <row r="327" spans="2:20" x14ac:dyDescent="0.25">
      <c r="B327" s="146"/>
      <c r="C327" s="146"/>
      <c r="D327" s="98"/>
      <c r="F327" s="98"/>
      <c r="G327" s="106">
        <v>46066</v>
      </c>
      <c r="H327" s="97" t="str">
        <f t="shared" si="40"/>
        <v>金</v>
      </c>
      <c r="I327" s="107" t="str">
        <f>IF(OR(H327="土",H327="日",COUNTIF(祝日!A:A,'2_学校予定の入力'!G327)&gt;0),"○","")</f>
        <v/>
      </c>
      <c r="J327" s="111" t="str">
        <f t="shared" si="41"/>
        <v/>
      </c>
      <c r="K327" s="108" t="str">
        <f ca="1">IFERROR(CONCATENATE(VLOOKUP(S327,一覧!D:E,2,0)," ",VLOOKUP(S327,一覧!D:P,13,0)),"")</f>
        <v/>
      </c>
      <c r="L327" s="104" t="str">
        <f t="shared" si="42"/>
        <v/>
      </c>
      <c r="M327" s="109" t="str">
        <f t="shared" si="43"/>
        <v/>
      </c>
      <c r="N327" s="98"/>
      <c r="O327" s="110">
        <f t="shared" si="44"/>
        <v>1</v>
      </c>
      <c r="P327" s="103" t="str">
        <f>IF(O327="","",IF(SUM(O$9:O327)&gt;'1_使用順の確定'!$D$12,"",SUM(O$9:O327)))</f>
        <v/>
      </c>
      <c r="Q327" s="103" t="str">
        <f t="shared" si="45"/>
        <v/>
      </c>
      <c r="R327" s="103" t="str">
        <f t="shared" si="46"/>
        <v/>
      </c>
      <c r="S327" s="103" t="str">
        <f t="shared" si="47"/>
        <v/>
      </c>
      <c r="T327" s="105" t="str">
        <f t="shared" si="48"/>
        <v/>
      </c>
    </row>
    <row r="328" spans="2:20" x14ac:dyDescent="0.25">
      <c r="B328" s="146"/>
      <c r="C328" s="146"/>
      <c r="D328" s="98"/>
      <c r="F328" s="98"/>
      <c r="G328" s="106">
        <v>46067</v>
      </c>
      <c r="H328" s="97" t="str">
        <f t="shared" si="40"/>
        <v>土</v>
      </c>
      <c r="I328" s="107" t="str">
        <f>IF(OR(H328="土",H328="日",COUNTIF(祝日!A:A,'2_学校予定の入力'!G328)&gt;0),"○","")</f>
        <v>○</v>
      </c>
      <c r="J328" s="111" t="str">
        <f t="shared" si="41"/>
        <v/>
      </c>
      <c r="K328" s="108" t="str">
        <f ca="1">IFERROR(CONCATENATE(VLOOKUP(S328,一覧!D:E,2,0)," ",VLOOKUP(S328,一覧!D:P,13,0)),"")</f>
        <v/>
      </c>
      <c r="L328" s="104" t="str">
        <f t="shared" si="42"/>
        <v/>
      </c>
      <c r="M328" s="109" t="str">
        <f t="shared" si="43"/>
        <v/>
      </c>
      <c r="N328" s="98"/>
      <c r="O328" s="110" t="str">
        <f t="shared" si="44"/>
        <v/>
      </c>
      <c r="P328" s="103" t="str">
        <f>IF(O328="","",IF(SUM(O$9:O328)&gt;'1_使用順の確定'!$D$12,"",SUM(O$9:O328)))</f>
        <v/>
      </c>
      <c r="Q328" s="103" t="str">
        <f t="shared" si="45"/>
        <v/>
      </c>
      <c r="R328" s="103" t="str">
        <f t="shared" si="46"/>
        <v/>
      </c>
      <c r="S328" s="103" t="str">
        <f t="shared" si="47"/>
        <v/>
      </c>
      <c r="T328" s="105" t="str">
        <f t="shared" si="48"/>
        <v/>
      </c>
    </row>
    <row r="329" spans="2:20" x14ac:dyDescent="0.25">
      <c r="B329" s="146"/>
      <c r="C329" s="146"/>
      <c r="D329" s="98"/>
      <c r="F329" s="98"/>
      <c r="G329" s="106">
        <v>46068</v>
      </c>
      <c r="H329" s="97" t="str">
        <f t="shared" ref="H329:H378" si="49">TEXT(G329,"aaa")</f>
        <v>日</v>
      </c>
      <c r="I329" s="107" t="str">
        <f>IF(OR(H329="土",H329="日",COUNTIF(祝日!A:A,'2_学校予定の入力'!G329)&gt;0),"○","")</f>
        <v>○</v>
      </c>
      <c r="J329" s="111" t="str">
        <f t="shared" ref="J329:J378" si="50">IFERROR(VLOOKUP(Q329,$B$28:$C$32,2,0),"")</f>
        <v/>
      </c>
      <c r="K329" s="108" t="str">
        <f ca="1">IFERROR(CONCATENATE(VLOOKUP(S329,一覧!D:E,2,0)," ",VLOOKUP(S329,一覧!D:P,13,0)),"")</f>
        <v/>
      </c>
      <c r="L329" s="104" t="str">
        <f t="shared" ref="L329:L378" si="51">IF(OR(AND($C$12&lt;=G329,G329&lt;=$D$12),AND($C$13&lt;=G329,G329&lt;=$D$13),AND($C$14&lt;=G329,G329&lt;=$D$14)),"〇","")</f>
        <v/>
      </c>
      <c r="M329" s="109" t="str">
        <f t="shared" ref="M329:M378" si="52">IFERROR(VLOOKUP(G329,$B$37:$E$126,3,0),"")</f>
        <v/>
      </c>
      <c r="N329" s="98"/>
      <c r="O329" s="110" t="str">
        <f t="shared" ref="O329:O378" si="53">IF(G329&lt;$B$8,"",IF(CONCATENATE(I329,L329,M329,T329)="",1,""))</f>
        <v/>
      </c>
      <c r="P329" s="103" t="str">
        <f>IF(O329="","",IF(SUM(O$9:O329)&gt;'1_使用順の確定'!$D$12,"",SUM(O$9:O329)))</f>
        <v/>
      </c>
      <c r="Q329" s="103" t="str">
        <f t="shared" ref="Q329:Q378" si="54">IFERROR(IF(MOD(P329,$Q$8)=0,$Q$8,MOD(P329,$Q$8)),"")</f>
        <v/>
      </c>
      <c r="R329" s="103" t="str">
        <f t="shared" ref="R329:R378" si="55">IFERROR(ROUNDUP(P329/$Q$8,0),"")</f>
        <v/>
      </c>
      <c r="S329" s="103" t="str">
        <f t="shared" ref="S329:S378" si="56">IF(J329&gt;0,CONCATENATE(J329,R329),"")</f>
        <v/>
      </c>
      <c r="T329" s="105" t="str">
        <f t="shared" ref="T329:T378" si="57">IFERROR(IF(VLOOKUP(H329,$B$17:$C$21,2,0)="×","×",""),"")</f>
        <v/>
      </c>
    </row>
    <row r="330" spans="2:20" x14ac:dyDescent="0.25">
      <c r="B330" s="146"/>
      <c r="C330" s="146"/>
      <c r="D330" s="98"/>
      <c r="F330" s="98"/>
      <c r="G330" s="106">
        <v>46069</v>
      </c>
      <c r="H330" s="97" t="str">
        <f t="shared" si="49"/>
        <v>月</v>
      </c>
      <c r="I330" s="107" t="str">
        <f>IF(OR(H330="土",H330="日",COUNTIF(祝日!A:A,'2_学校予定の入力'!G330)&gt;0),"○","")</f>
        <v/>
      </c>
      <c r="J330" s="111" t="str">
        <f t="shared" si="50"/>
        <v/>
      </c>
      <c r="K330" s="108" t="str">
        <f ca="1">IFERROR(CONCATENATE(VLOOKUP(S330,一覧!D:E,2,0)," ",VLOOKUP(S330,一覧!D:P,13,0)),"")</f>
        <v/>
      </c>
      <c r="L330" s="104" t="str">
        <f t="shared" si="51"/>
        <v/>
      </c>
      <c r="M330" s="109" t="str">
        <f t="shared" si="52"/>
        <v/>
      </c>
      <c r="N330" s="98"/>
      <c r="O330" s="110">
        <f t="shared" si="53"/>
        <v>1</v>
      </c>
      <c r="P330" s="103" t="str">
        <f>IF(O330="","",IF(SUM(O$9:O330)&gt;'1_使用順の確定'!$D$12,"",SUM(O$9:O330)))</f>
        <v/>
      </c>
      <c r="Q330" s="103" t="str">
        <f t="shared" si="54"/>
        <v/>
      </c>
      <c r="R330" s="103" t="str">
        <f t="shared" si="55"/>
        <v/>
      </c>
      <c r="S330" s="103" t="str">
        <f t="shared" si="56"/>
        <v/>
      </c>
      <c r="T330" s="105" t="str">
        <f t="shared" si="57"/>
        <v/>
      </c>
    </row>
    <row r="331" spans="2:20" x14ac:dyDescent="0.25">
      <c r="B331" s="146"/>
      <c r="C331" s="146"/>
      <c r="D331" s="98"/>
      <c r="F331" s="98"/>
      <c r="G331" s="106">
        <v>46070</v>
      </c>
      <c r="H331" s="97" t="str">
        <f t="shared" si="49"/>
        <v>火</v>
      </c>
      <c r="I331" s="107" t="str">
        <f>IF(OR(H331="土",H331="日",COUNTIF(祝日!A:A,'2_学校予定の入力'!G331)&gt;0),"○","")</f>
        <v/>
      </c>
      <c r="J331" s="111" t="str">
        <f t="shared" si="50"/>
        <v/>
      </c>
      <c r="K331" s="108" t="str">
        <f ca="1">IFERROR(CONCATENATE(VLOOKUP(S331,一覧!D:E,2,0)," ",VLOOKUP(S331,一覧!D:P,13,0)),"")</f>
        <v/>
      </c>
      <c r="L331" s="104" t="str">
        <f t="shared" si="51"/>
        <v/>
      </c>
      <c r="M331" s="109" t="str">
        <f t="shared" si="52"/>
        <v/>
      </c>
      <c r="N331" s="98"/>
      <c r="O331" s="110">
        <f t="shared" si="53"/>
        <v>1</v>
      </c>
      <c r="P331" s="103" t="str">
        <f>IF(O331="","",IF(SUM(O$9:O331)&gt;'1_使用順の確定'!$D$12,"",SUM(O$9:O331)))</f>
        <v/>
      </c>
      <c r="Q331" s="103" t="str">
        <f t="shared" si="54"/>
        <v/>
      </c>
      <c r="R331" s="103" t="str">
        <f t="shared" si="55"/>
        <v/>
      </c>
      <c r="S331" s="103" t="str">
        <f t="shared" si="56"/>
        <v/>
      </c>
      <c r="T331" s="105" t="str">
        <f t="shared" si="57"/>
        <v/>
      </c>
    </row>
    <row r="332" spans="2:20" x14ac:dyDescent="0.25">
      <c r="B332" s="146"/>
      <c r="C332" s="146"/>
      <c r="D332" s="98"/>
      <c r="F332" s="98"/>
      <c r="G332" s="106">
        <v>46071</v>
      </c>
      <c r="H332" s="97" t="str">
        <f t="shared" si="49"/>
        <v>水</v>
      </c>
      <c r="I332" s="107" t="str">
        <f>IF(OR(H332="土",H332="日",COUNTIF(祝日!A:A,'2_学校予定の入力'!G332)&gt;0),"○","")</f>
        <v/>
      </c>
      <c r="J332" s="111" t="str">
        <f t="shared" si="50"/>
        <v/>
      </c>
      <c r="K332" s="108" t="str">
        <f ca="1">IFERROR(CONCATENATE(VLOOKUP(S332,一覧!D:E,2,0)," ",VLOOKUP(S332,一覧!D:P,13,0)),"")</f>
        <v/>
      </c>
      <c r="L332" s="104" t="str">
        <f t="shared" si="51"/>
        <v/>
      </c>
      <c r="M332" s="109" t="str">
        <f t="shared" si="52"/>
        <v/>
      </c>
      <c r="N332" s="98"/>
      <c r="O332" s="110">
        <f t="shared" si="53"/>
        <v>1</v>
      </c>
      <c r="P332" s="103" t="str">
        <f>IF(O332="","",IF(SUM(O$9:O332)&gt;'1_使用順の確定'!$D$12,"",SUM(O$9:O332)))</f>
        <v/>
      </c>
      <c r="Q332" s="103" t="str">
        <f t="shared" si="54"/>
        <v/>
      </c>
      <c r="R332" s="103" t="str">
        <f t="shared" si="55"/>
        <v/>
      </c>
      <c r="S332" s="103" t="str">
        <f t="shared" si="56"/>
        <v/>
      </c>
      <c r="T332" s="105" t="str">
        <f t="shared" si="57"/>
        <v/>
      </c>
    </row>
    <row r="333" spans="2:20" x14ac:dyDescent="0.25">
      <c r="B333" s="146"/>
      <c r="C333" s="146"/>
      <c r="D333" s="98"/>
      <c r="F333" s="98"/>
      <c r="G333" s="106">
        <v>46072</v>
      </c>
      <c r="H333" s="97" t="str">
        <f t="shared" si="49"/>
        <v>木</v>
      </c>
      <c r="I333" s="107" t="str">
        <f>IF(OR(H333="土",H333="日",COUNTIF(祝日!A:A,'2_学校予定の入力'!G333)&gt;0),"○","")</f>
        <v/>
      </c>
      <c r="J333" s="111" t="str">
        <f t="shared" si="50"/>
        <v/>
      </c>
      <c r="K333" s="108" t="str">
        <f ca="1">IFERROR(CONCATENATE(VLOOKUP(S333,一覧!D:E,2,0)," ",VLOOKUP(S333,一覧!D:P,13,0)),"")</f>
        <v/>
      </c>
      <c r="L333" s="104" t="str">
        <f t="shared" si="51"/>
        <v/>
      </c>
      <c r="M333" s="109" t="str">
        <f t="shared" si="52"/>
        <v/>
      </c>
      <c r="N333" s="98"/>
      <c r="O333" s="110">
        <f t="shared" si="53"/>
        <v>1</v>
      </c>
      <c r="P333" s="103" t="str">
        <f>IF(O333="","",IF(SUM(O$9:O333)&gt;'1_使用順の確定'!$D$12,"",SUM(O$9:O333)))</f>
        <v/>
      </c>
      <c r="Q333" s="103" t="str">
        <f t="shared" si="54"/>
        <v/>
      </c>
      <c r="R333" s="103" t="str">
        <f t="shared" si="55"/>
        <v/>
      </c>
      <c r="S333" s="103" t="str">
        <f t="shared" si="56"/>
        <v/>
      </c>
      <c r="T333" s="105" t="str">
        <f t="shared" si="57"/>
        <v/>
      </c>
    </row>
    <row r="334" spans="2:20" x14ac:dyDescent="0.25">
      <c r="B334" s="146"/>
      <c r="C334" s="146"/>
      <c r="D334" s="98"/>
      <c r="F334" s="98"/>
      <c r="G334" s="106">
        <v>46073</v>
      </c>
      <c r="H334" s="97" t="str">
        <f t="shared" si="49"/>
        <v>金</v>
      </c>
      <c r="I334" s="107" t="str">
        <f>IF(OR(H334="土",H334="日",COUNTIF(祝日!A:A,'2_学校予定の入力'!G334)&gt;0),"○","")</f>
        <v/>
      </c>
      <c r="J334" s="111" t="str">
        <f t="shared" si="50"/>
        <v/>
      </c>
      <c r="K334" s="108" t="str">
        <f ca="1">IFERROR(CONCATENATE(VLOOKUP(S334,一覧!D:E,2,0)," ",VLOOKUP(S334,一覧!D:P,13,0)),"")</f>
        <v/>
      </c>
      <c r="L334" s="104" t="str">
        <f t="shared" si="51"/>
        <v/>
      </c>
      <c r="M334" s="109" t="str">
        <f t="shared" si="52"/>
        <v/>
      </c>
      <c r="N334" s="98"/>
      <c r="O334" s="110">
        <f t="shared" si="53"/>
        <v>1</v>
      </c>
      <c r="P334" s="103" t="str">
        <f>IF(O334="","",IF(SUM(O$9:O334)&gt;'1_使用順の確定'!$D$12,"",SUM(O$9:O334)))</f>
        <v/>
      </c>
      <c r="Q334" s="103" t="str">
        <f t="shared" si="54"/>
        <v/>
      </c>
      <c r="R334" s="103" t="str">
        <f t="shared" si="55"/>
        <v/>
      </c>
      <c r="S334" s="103" t="str">
        <f t="shared" si="56"/>
        <v/>
      </c>
      <c r="T334" s="105" t="str">
        <f t="shared" si="57"/>
        <v/>
      </c>
    </row>
    <row r="335" spans="2:20" x14ac:dyDescent="0.25">
      <c r="B335" s="146"/>
      <c r="C335" s="146"/>
      <c r="D335" s="98"/>
      <c r="F335" s="98"/>
      <c r="G335" s="106">
        <v>46074</v>
      </c>
      <c r="H335" s="97" t="str">
        <f t="shared" si="49"/>
        <v>土</v>
      </c>
      <c r="I335" s="107" t="str">
        <f>IF(OR(H335="土",H335="日",COUNTIF(祝日!A:A,'2_学校予定の入力'!G335)&gt;0),"○","")</f>
        <v>○</v>
      </c>
      <c r="J335" s="111" t="str">
        <f t="shared" si="50"/>
        <v/>
      </c>
      <c r="K335" s="108" t="str">
        <f ca="1">IFERROR(CONCATENATE(VLOOKUP(S335,一覧!D:E,2,0)," ",VLOOKUP(S335,一覧!D:P,13,0)),"")</f>
        <v/>
      </c>
      <c r="L335" s="104" t="str">
        <f t="shared" si="51"/>
        <v/>
      </c>
      <c r="M335" s="109" t="str">
        <f t="shared" si="52"/>
        <v/>
      </c>
      <c r="N335" s="98"/>
      <c r="O335" s="110" t="str">
        <f t="shared" si="53"/>
        <v/>
      </c>
      <c r="P335" s="103" t="str">
        <f>IF(O335="","",IF(SUM(O$9:O335)&gt;'1_使用順の確定'!$D$12,"",SUM(O$9:O335)))</f>
        <v/>
      </c>
      <c r="Q335" s="103" t="str">
        <f t="shared" si="54"/>
        <v/>
      </c>
      <c r="R335" s="103" t="str">
        <f t="shared" si="55"/>
        <v/>
      </c>
      <c r="S335" s="103" t="str">
        <f t="shared" si="56"/>
        <v/>
      </c>
      <c r="T335" s="105" t="str">
        <f t="shared" si="57"/>
        <v/>
      </c>
    </row>
    <row r="336" spans="2:20" x14ac:dyDescent="0.25">
      <c r="B336" s="146"/>
      <c r="C336" s="146"/>
      <c r="D336" s="98"/>
      <c r="F336" s="98"/>
      <c r="G336" s="106">
        <v>46075</v>
      </c>
      <c r="H336" s="97" t="str">
        <f t="shared" si="49"/>
        <v>日</v>
      </c>
      <c r="I336" s="107" t="str">
        <f>IF(OR(H336="土",H336="日",COUNTIF(祝日!A:A,'2_学校予定の入力'!G336)&gt;0),"○","")</f>
        <v>○</v>
      </c>
      <c r="J336" s="111" t="str">
        <f t="shared" si="50"/>
        <v/>
      </c>
      <c r="K336" s="108" t="str">
        <f ca="1">IFERROR(CONCATENATE(VLOOKUP(S336,一覧!D:E,2,0)," ",VLOOKUP(S336,一覧!D:P,13,0)),"")</f>
        <v/>
      </c>
      <c r="L336" s="104" t="str">
        <f t="shared" si="51"/>
        <v/>
      </c>
      <c r="M336" s="109" t="str">
        <f t="shared" si="52"/>
        <v/>
      </c>
      <c r="N336" s="98"/>
      <c r="O336" s="110" t="str">
        <f t="shared" si="53"/>
        <v/>
      </c>
      <c r="P336" s="103" t="str">
        <f>IF(O336="","",IF(SUM(O$9:O336)&gt;'1_使用順の確定'!$D$12,"",SUM(O$9:O336)))</f>
        <v/>
      </c>
      <c r="Q336" s="103" t="str">
        <f t="shared" si="54"/>
        <v/>
      </c>
      <c r="R336" s="103" t="str">
        <f t="shared" si="55"/>
        <v/>
      </c>
      <c r="S336" s="103" t="str">
        <f t="shared" si="56"/>
        <v/>
      </c>
      <c r="T336" s="105" t="str">
        <f t="shared" si="57"/>
        <v/>
      </c>
    </row>
    <row r="337" spans="2:20" x14ac:dyDescent="0.25">
      <c r="B337" s="146"/>
      <c r="C337" s="146"/>
      <c r="D337" s="98"/>
      <c r="F337" s="98"/>
      <c r="G337" s="106">
        <v>46076</v>
      </c>
      <c r="H337" s="97" t="str">
        <f t="shared" si="49"/>
        <v>月</v>
      </c>
      <c r="I337" s="107" t="str">
        <f>IF(OR(H337="土",H337="日",COUNTIF(祝日!A:A,'2_学校予定の入力'!G337)&gt;0),"○","")</f>
        <v>○</v>
      </c>
      <c r="J337" s="111" t="str">
        <f t="shared" si="50"/>
        <v/>
      </c>
      <c r="K337" s="108" t="str">
        <f ca="1">IFERROR(CONCATENATE(VLOOKUP(S337,一覧!D:E,2,0)," ",VLOOKUP(S337,一覧!D:P,13,0)),"")</f>
        <v/>
      </c>
      <c r="L337" s="104" t="str">
        <f t="shared" si="51"/>
        <v/>
      </c>
      <c r="M337" s="109" t="str">
        <f t="shared" si="52"/>
        <v/>
      </c>
      <c r="N337" s="98"/>
      <c r="O337" s="110" t="str">
        <f t="shared" si="53"/>
        <v/>
      </c>
      <c r="P337" s="103" t="str">
        <f>IF(O337="","",IF(SUM(O$9:O337)&gt;'1_使用順の確定'!$D$12,"",SUM(O$9:O337)))</f>
        <v/>
      </c>
      <c r="Q337" s="103" t="str">
        <f t="shared" si="54"/>
        <v/>
      </c>
      <c r="R337" s="103" t="str">
        <f t="shared" si="55"/>
        <v/>
      </c>
      <c r="S337" s="103" t="str">
        <f t="shared" si="56"/>
        <v/>
      </c>
      <c r="T337" s="105" t="str">
        <f t="shared" si="57"/>
        <v/>
      </c>
    </row>
    <row r="338" spans="2:20" x14ac:dyDescent="0.25">
      <c r="B338" s="146"/>
      <c r="C338" s="146"/>
      <c r="D338" s="98"/>
      <c r="F338" s="98"/>
      <c r="G338" s="106">
        <v>46077</v>
      </c>
      <c r="H338" s="97" t="str">
        <f t="shared" si="49"/>
        <v>火</v>
      </c>
      <c r="I338" s="107" t="str">
        <f>IF(OR(H338="土",H338="日",COUNTIF(祝日!A:A,'2_学校予定の入力'!G338)&gt;0),"○","")</f>
        <v/>
      </c>
      <c r="J338" s="111" t="str">
        <f t="shared" si="50"/>
        <v/>
      </c>
      <c r="K338" s="108" t="str">
        <f ca="1">IFERROR(CONCATENATE(VLOOKUP(S338,一覧!D:E,2,0)," ",VLOOKUP(S338,一覧!D:P,13,0)),"")</f>
        <v/>
      </c>
      <c r="L338" s="104" t="str">
        <f t="shared" si="51"/>
        <v/>
      </c>
      <c r="M338" s="109" t="str">
        <f t="shared" si="52"/>
        <v/>
      </c>
      <c r="N338" s="98"/>
      <c r="O338" s="110">
        <f t="shared" si="53"/>
        <v>1</v>
      </c>
      <c r="P338" s="103" t="str">
        <f>IF(O338="","",IF(SUM(O$9:O338)&gt;'1_使用順の確定'!$D$12,"",SUM(O$9:O338)))</f>
        <v/>
      </c>
      <c r="Q338" s="103" t="str">
        <f t="shared" si="54"/>
        <v/>
      </c>
      <c r="R338" s="103" t="str">
        <f t="shared" si="55"/>
        <v/>
      </c>
      <c r="S338" s="103" t="str">
        <f t="shared" si="56"/>
        <v/>
      </c>
      <c r="T338" s="105" t="str">
        <f t="shared" si="57"/>
        <v/>
      </c>
    </row>
    <row r="339" spans="2:20" x14ac:dyDescent="0.25">
      <c r="B339" s="146"/>
      <c r="C339" s="146"/>
      <c r="D339" s="98"/>
      <c r="F339" s="98"/>
      <c r="G339" s="106">
        <v>46078</v>
      </c>
      <c r="H339" s="97" t="str">
        <f t="shared" si="49"/>
        <v>水</v>
      </c>
      <c r="I339" s="107" t="str">
        <f>IF(OR(H339="土",H339="日",COUNTIF(祝日!A:A,'2_学校予定の入力'!G339)&gt;0),"○","")</f>
        <v/>
      </c>
      <c r="J339" s="111" t="str">
        <f t="shared" si="50"/>
        <v/>
      </c>
      <c r="K339" s="108" t="str">
        <f ca="1">IFERROR(CONCATENATE(VLOOKUP(S339,一覧!D:E,2,0)," ",VLOOKUP(S339,一覧!D:P,13,0)),"")</f>
        <v/>
      </c>
      <c r="L339" s="104" t="str">
        <f t="shared" si="51"/>
        <v/>
      </c>
      <c r="M339" s="109" t="str">
        <f t="shared" si="52"/>
        <v/>
      </c>
      <c r="N339" s="98"/>
      <c r="O339" s="110">
        <f t="shared" si="53"/>
        <v>1</v>
      </c>
      <c r="P339" s="103" t="str">
        <f>IF(O339="","",IF(SUM(O$9:O339)&gt;'1_使用順の確定'!$D$12,"",SUM(O$9:O339)))</f>
        <v/>
      </c>
      <c r="Q339" s="103" t="str">
        <f t="shared" si="54"/>
        <v/>
      </c>
      <c r="R339" s="103" t="str">
        <f t="shared" si="55"/>
        <v/>
      </c>
      <c r="S339" s="103" t="str">
        <f t="shared" si="56"/>
        <v/>
      </c>
      <c r="T339" s="105" t="str">
        <f t="shared" si="57"/>
        <v/>
      </c>
    </row>
    <row r="340" spans="2:20" x14ac:dyDescent="0.25">
      <c r="B340" s="146"/>
      <c r="C340" s="146"/>
      <c r="D340" s="98"/>
      <c r="F340" s="98"/>
      <c r="G340" s="106">
        <v>46079</v>
      </c>
      <c r="H340" s="97" t="str">
        <f t="shared" si="49"/>
        <v>木</v>
      </c>
      <c r="I340" s="107" t="str">
        <f>IF(OR(H340="土",H340="日",COUNTIF(祝日!A:A,'2_学校予定の入力'!G340)&gt;0),"○","")</f>
        <v/>
      </c>
      <c r="J340" s="111" t="str">
        <f t="shared" si="50"/>
        <v/>
      </c>
      <c r="K340" s="108" t="str">
        <f ca="1">IFERROR(CONCATENATE(VLOOKUP(S340,一覧!D:E,2,0)," ",VLOOKUP(S340,一覧!D:P,13,0)),"")</f>
        <v/>
      </c>
      <c r="L340" s="104" t="str">
        <f t="shared" si="51"/>
        <v/>
      </c>
      <c r="M340" s="109" t="str">
        <f t="shared" si="52"/>
        <v/>
      </c>
      <c r="N340" s="98"/>
      <c r="O340" s="110">
        <f t="shared" si="53"/>
        <v>1</v>
      </c>
      <c r="P340" s="103" t="str">
        <f>IF(O340="","",IF(SUM(O$9:O340)&gt;'1_使用順の確定'!$D$12,"",SUM(O$9:O340)))</f>
        <v/>
      </c>
      <c r="Q340" s="103" t="str">
        <f t="shared" si="54"/>
        <v/>
      </c>
      <c r="R340" s="103" t="str">
        <f t="shared" si="55"/>
        <v/>
      </c>
      <c r="S340" s="103" t="str">
        <f t="shared" si="56"/>
        <v/>
      </c>
      <c r="T340" s="105" t="str">
        <f t="shared" si="57"/>
        <v/>
      </c>
    </row>
    <row r="341" spans="2:20" x14ac:dyDescent="0.25">
      <c r="B341" s="146"/>
      <c r="C341" s="146"/>
      <c r="D341" s="98"/>
      <c r="F341" s="98"/>
      <c r="G341" s="106">
        <v>46080</v>
      </c>
      <c r="H341" s="97" t="str">
        <f t="shared" si="49"/>
        <v>金</v>
      </c>
      <c r="I341" s="107" t="str">
        <f>IF(OR(H341="土",H341="日",COUNTIF(祝日!A:A,'2_学校予定の入力'!G341)&gt;0),"○","")</f>
        <v/>
      </c>
      <c r="J341" s="111" t="str">
        <f t="shared" si="50"/>
        <v/>
      </c>
      <c r="K341" s="108" t="str">
        <f ca="1">IFERROR(CONCATENATE(VLOOKUP(S341,一覧!D:E,2,0)," ",VLOOKUP(S341,一覧!D:P,13,0)),"")</f>
        <v/>
      </c>
      <c r="L341" s="104" t="str">
        <f t="shared" si="51"/>
        <v/>
      </c>
      <c r="M341" s="109" t="str">
        <f t="shared" si="52"/>
        <v/>
      </c>
      <c r="N341" s="98"/>
      <c r="O341" s="110">
        <f t="shared" si="53"/>
        <v>1</v>
      </c>
      <c r="P341" s="103" t="str">
        <f>IF(O341="","",IF(SUM(O$9:O341)&gt;'1_使用順の確定'!$D$12,"",SUM(O$9:O341)))</f>
        <v/>
      </c>
      <c r="Q341" s="103" t="str">
        <f t="shared" si="54"/>
        <v/>
      </c>
      <c r="R341" s="103" t="str">
        <f t="shared" si="55"/>
        <v/>
      </c>
      <c r="S341" s="103" t="str">
        <f t="shared" si="56"/>
        <v/>
      </c>
      <c r="T341" s="105" t="str">
        <f t="shared" si="57"/>
        <v/>
      </c>
    </row>
    <row r="342" spans="2:20" x14ac:dyDescent="0.25">
      <c r="B342" s="146"/>
      <c r="C342" s="146"/>
      <c r="D342" s="98"/>
      <c r="F342" s="98"/>
      <c r="G342" s="106">
        <v>46081</v>
      </c>
      <c r="H342" s="97" t="str">
        <f t="shared" si="49"/>
        <v>土</v>
      </c>
      <c r="I342" s="107" t="str">
        <f>IF(OR(H342="土",H342="日",COUNTIF(祝日!A:A,'2_学校予定の入力'!G342)&gt;0),"○","")</f>
        <v>○</v>
      </c>
      <c r="J342" s="111" t="str">
        <f t="shared" si="50"/>
        <v/>
      </c>
      <c r="K342" s="108" t="str">
        <f ca="1">IFERROR(CONCATENATE(VLOOKUP(S342,一覧!D:E,2,0)," ",VLOOKUP(S342,一覧!D:P,13,0)),"")</f>
        <v/>
      </c>
      <c r="L342" s="104" t="str">
        <f t="shared" si="51"/>
        <v/>
      </c>
      <c r="M342" s="109" t="str">
        <f t="shared" si="52"/>
        <v/>
      </c>
      <c r="N342" s="98"/>
      <c r="O342" s="110" t="str">
        <f t="shared" si="53"/>
        <v/>
      </c>
      <c r="P342" s="103" t="str">
        <f>IF(O342="","",IF(SUM(O$9:O342)&gt;'1_使用順の確定'!$D$12,"",SUM(O$9:O342)))</f>
        <v/>
      </c>
      <c r="Q342" s="103" t="str">
        <f t="shared" si="54"/>
        <v/>
      </c>
      <c r="R342" s="103" t="str">
        <f t="shared" si="55"/>
        <v/>
      </c>
      <c r="S342" s="103" t="str">
        <f t="shared" si="56"/>
        <v/>
      </c>
      <c r="T342" s="105" t="str">
        <f t="shared" si="57"/>
        <v/>
      </c>
    </row>
    <row r="343" spans="2:20" x14ac:dyDescent="0.25">
      <c r="B343" s="146"/>
      <c r="C343" s="146"/>
      <c r="D343" s="98"/>
      <c r="F343" s="98"/>
      <c r="G343" s="106">
        <v>46082</v>
      </c>
      <c r="H343" s="97" t="str">
        <f t="shared" si="49"/>
        <v>日</v>
      </c>
      <c r="I343" s="107" t="str">
        <f>IF(OR(H343="土",H343="日",COUNTIF(祝日!A:A,'2_学校予定の入力'!G343)&gt;0),"○","")</f>
        <v>○</v>
      </c>
      <c r="J343" s="111" t="str">
        <f t="shared" si="50"/>
        <v/>
      </c>
      <c r="K343" s="108" t="str">
        <f ca="1">IFERROR(CONCATENATE(VLOOKUP(S343,一覧!D:E,2,0)," ",VLOOKUP(S343,一覧!D:P,13,0)),"")</f>
        <v/>
      </c>
      <c r="L343" s="104" t="str">
        <f t="shared" si="51"/>
        <v/>
      </c>
      <c r="M343" s="109" t="str">
        <f t="shared" si="52"/>
        <v/>
      </c>
      <c r="N343" s="98"/>
      <c r="O343" s="110" t="str">
        <f t="shared" si="53"/>
        <v/>
      </c>
      <c r="P343" s="103" t="str">
        <f>IF(O343="","",IF(SUM(O$9:O343)&gt;'1_使用順の確定'!$D$12,"",SUM(O$9:O343)))</f>
        <v/>
      </c>
      <c r="Q343" s="103" t="str">
        <f t="shared" si="54"/>
        <v/>
      </c>
      <c r="R343" s="103" t="str">
        <f t="shared" si="55"/>
        <v/>
      </c>
      <c r="S343" s="103" t="str">
        <f t="shared" si="56"/>
        <v/>
      </c>
      <c r="T343" s="105" t="str">
        <f t="shared" si="57"/>
        <v/>
      </c>
    </row>
    <row r="344" spans="2:20" x14ac:dyDescent="0.25">
      <c r="B344" s="146"/>
      <c r="C344" s="146"/>
      <c r="D344" s="98"/>
      <c r="F344" s="98"/>
      <c r="G344" s="106">
        <v>46083</v>
      </c>
      <c r="H344" s="97" t="str">
        <f t="shared" si="49"/>
        <v>月</v>
      </c>
      <c r="I344" s="107" t="str">
        <f>IF(OR(H344="土",H344="日",COUNTIF(祝日!A:A,'2_学校予定の入力'!G344)&gt;0),"○","")</f>
        <v/>
      </c>
      <c r="J344" s="111" t="str">
        <f t="shared" si="50"/>
        <v/>
      </c>
      <c r="K344" s="108" t="str">
        <f ca="1">IFERROR(CONCATENATE(VLOOKUP(S344,一覧!D:E,2,0)," ",VLOOKUP(S344,一覧!D:P,13,0)),"")</f>
        <v/>
      </c>
      <c r="L344" s="104" t="str">
        <f t="shared" si="51"/>
        <v/>
      </c>
      <c r="M344" s="109" t="str">
        <f t="shared" si="52"/>
        <v/>
      </c>
      <c r="N344" s="98"/>
      <c r="O344" s="110">
        <f t="shared" si="53"/>
        <v>1</v>
      </c>
      <c r="P344" s="103" t="str">
        <f>IF(O344="","",IF(SUM(O$9:O344)&gt;'1_使用順の確定'!$D$12,"",SUM(O$9:O344)))</f>
        <v/>
      </c>
      <c r="Q344" s="103" t="str">
        <f t="shared" si="54"/>
        <v/>
      </c>
      <c r="R344" s="103" t="str">
        <f t="shared" si="55"/>
        <v/>
      </c>
      <c r="S344" s="103" t="str">
        <f t="shared" si="56"/>
        <v/>
      </c>
      <c r="T344" s="105" t="str">
        <f t="shared" si="57"/>
        <v/>
      </c>
    </row>
    <row r="345" spans="2:20" x14ac:dyDescent="0.25">
      <c r="B345" s="146"/>
      <c r="C345" s="146"/>
      <c r="D345" s="98"/>
      <c r="F345" s="98"/>
      <c r="G345" s="106">
        <v>46084</v>
      </c>
      <c r="H345" s="97" t="str">
        <f t="shared" si="49"/>
        <v>火</v>
      </c>
      <c r="I345" s="107" t="str">
        <f>IF(OR(H345="土",H345="日",COUNTIF(祝日!A:A,'2_学校予定の入力'!G345)&gt;0),"○","")</f>
        <v/>
      </c>
      <c r="J345" s="111" t="str">
        <f t="shared" si="50"/>
        <v/>
      </c>
      <c r="K345" s="108" t="str">
        <f ca="1">IFERROR(CONCATENATE(VLOOKUP(S345,一覧!D:E,2,0)," ",VLOOKUP(S345,一覧!D:P,13,0)),"")</f>
        <v/>
      </c>
      <c r="L345" s="104" t="str">
        <f t="shared" si="51"/>
        <v/>
      </c>
      <c r="M345" s="109" t="str">
        <f t="shared" si="52"/>
        <v/>
      </c>
      <c r="N345" s="98"/>
      <c r="O345" s="110">
        <f t="shared" si="53"/>
        <v>1</v>
      </c>
      <c r="P345" s="103" t="str">
        <f>IF(O345="","",IF(SUM(O$9:O345)&gt;'1_使用順の確定'!$D$12,"",SUM(O$9:O345)))</f>
        <v/>
      </c>
      <c r="Q345" s="103" t="str">
        <f t="shared" si="54"/>
        <v/>
      </c>
      <c r="R345" s="103" t="str">
        <f t="shared" si="55"/>
        <v/>
      </c>
      <c r="S345" s="103" t="str">
        <f t="shared" si="56"/>
        <v/>
      </c>
      <c r="T345" s="105" t="str">
        <f t="shared" si="57"/>
        <v/>
      </c>
    </row>
    <row r="346" spans="2:20" x14ac:dyDescent="0.25">
      <c r="B346" s="146"/>
      <c r="C346" s="146"/>
      <c r="D346" s="98"/>
      <c r="F346" s="98"/>
      <c r="G346" s="106">
        <v>46085</v>
      </c>
      <c r="H346" s="97" t="str">
        <f t="shared" si="49"/>
        <v>水</v>
      </c>
      <c r="I346" s="107" t="str">
        <f>IF(OR(H346="土",H346="日",COUNTIF(祝日!A:A,'2_学校予定の入力'!G346)&gt;0),"○","")</f>
        <v/>
      </c>
      <c r="J346" s="111" t="str">
        <f t="shared" si="50"/>
        <v/>
      </c>
      <c r="K346" s="108" t="str">
        <f ca="1">IFERROR(CONCATENATE(VLOOKUP(S346,一覧!D:E,2,0)," ",VLOOKUP(S346,一覧!D:P,13,0)),"")</f>
        <v/>
      </c>
      <c r="L346" s="104" t="str">
        <f t="shared" si="51"/>
        <v/>
      </c>
      <c r="M346" s="109" t="str">
        <f t="shared" si="52"/>
        <v/>
      </c>
      <c r="N346" s="98"/>
      <c r="O346" s="110">
        <f t="shared" si="53"/>
        <v>1</v>
      </c>
      <c r="P346" s="103" t="str">
        <f>IF(O346="","",IF(SUM(O$9:O346)&gt;'1_使用順の確定'!$D$12,"",SUM(O$9:O346)))</f>
        <v/>
      </c>
      <c r="Q346" s="103" t="str">
        <f t="shared" si="54"/>
        <v/>
      </c>
      <c r="R346" s="103" t="str">
        <f t="shared" si="55"/>
        <v/>
      </c>
      <c r="S346" s="103" t="str">
        <f t="shared" si="56"/>
        <v/>
      </c>
      <c r="T346" s="105" t="str">
        <f t="shared" si="57"/>
        <v/>
      </c>
    </row>
    <row r="347" spans="2:20" x14ac:dyDescent="0.25">
      <c r="B347" s="146"/>
      <c r="C347" s="146"/>
      <c r="D347" s="98"/>
      <c r="F347" s="98"/>
      <c r="G347" s="106">
        <v>46086</v>
      </c>
      <c r="H347" s="97" t="str">
        <f t="shared" si="49"/>
        <v>木</v>
      </c>
      <c r="I347" s="107" t="str">
        <f>IF(OR(H347="土",H347="日",COUNTIF(祝日!A:A,'2_学校予定の入力'!G347)&gt;0),"○","")</f>
        <v/>
      </c>
      <c r="J347" s="111" t="str">
        <f t="shared" si="50"/>
        <v/>
      </c>
      <c r="K347" s="108" t="str">
        <f ca="1">IFERROR(CONCATENATE(VLOOKUP(S347,一覧!D:E,2,0)," ",VLOOKUP(S347,一覧!D:P,13,0)),"")</f>
        <v/>
      </c>
      <c r="L347" s="104" t="str">
        <f t="shared" si="51"/>
        <v/>
      </c>
      <c r="M347" s="109" t="str">
        <f t="shared" si="52"/>
        <v/>
      </c>
      <c r="N347" s="98"/>
      <c r="O347" s="110">
        <f t="shared" si="53"/>
        <v>1</v>
      </c>
      <c r="P347" s="103" t="str">
        <f>IF(O347="","",IF(SUM(O$9:O347)&gt;'1_使用順の確定'!$D$12,"",SUM(O$9:O347)))</f>
        <v/>
      </c>
      <c r="Q347" s="103" t="str">
        <f t="shared" si="54"/>
        <v/>
      </c>
      <c r="R347" s="103" t="str">
        <f t="shared" si="55"/>
        <v/>
      </c>
      <c r="S347" s="103" t="str">
        <f t="shared" si="56"/>
        <v/>
      </c>
      <c r="T347" s="105" t="str">
        <f t="shared" si="57"/>
        <v/>
      </c>
    </row>
    <row r="348" spans="2:20" x14ac:dyDescent="0.25">
      <c r="B348" s="146"/>
      <c r="C348" s="146"/>
      <c r="D348" s="98"/>
      <c r="F348" s="98"/>
      <c r="G348" s="106">
        <v>46087</v>
      </c>
      <c r="H348" s="97" t="str">
        <f t="shared" si="49"/>
        <v>金</v>
      </c>
      <c r="I348" s="107" t="str">
        <f>IF(OR(H348="土",H348="日",COUNTIF(祝日!A:A,'2_学校予定の入力'!G348)&gt;0),"○","")</f>
        <v/>
      </c>
      <c r="J348" s="111" t="str">
        <f t="shared" si="50"/>
        <v/>
      </c>
      <c r="K348" s="108" t="str">
        <f ca="1">IFERROR(CONCATENATE(VLOOKUP(S348,一覧!D:E,2,0)," ",VLOOKUP(S348,一覧!D:P,13,0)),"")</f>
        <v/>
      </c>
      <c r="L348" s="104" t="str">
        <f t="shared" si="51"/>
        <v/>
      </c>
      <c r="M348" s="109" t="str">
        <f t="shared" si="52"/>
        <v/>
      </c>
      <c r="N348" s="98"/>
      <c r="O348" s="110">
        <f t="shared" si="53"/>
        <v>1</v>
      </c>
      <c r="P348" s="103" t="str">
        <f>IF(O348="","",IF(SUM(O$9:O348)&gt;'1_使用順の確定'!$D$12,"",SUM(O$9:O348)))</f>
        <v/>
      </c>
      <c r="Q348" s="103" t="str">
        <f t="shared" si="54"/>
        <v/>
      </c>
      <c r="R348" s="103" t="str">
        <f t="shared" si="55"/>
        <v/>
      </c>
      <c r="S348" s="103" t="str">
        <f t="shared" si="56"/>
        <v/>
      </c>
      <c r="T348" s="105" t="str">
        <f t="shared" si="57"/>
        <v/>
      </c>
    </row>
    <row r="349" spans="2:20" x14ac:dyDescent="0.25">
      <c r="B349" s="146"/>
      <c r="C349" s="146"/>
      <c r="D349" s="98"/>
      <c r="F349" s="98"/>
      <c r="G349" s="106">
        <v>46088</v>
      </c>
      <c r="H349" s="97" t="str">
        <f t="shared" si="49"/>
        <v>土</v>
      </c>
      <c r="I349" s="107" t="str">
        <f>IF(OR(H349="土",H349="日",COUNTIF(祝日!A:A,'2_学校予定の入力'!G349)&gt;0),"○","")</f>
        <v>○</v>
      </c>
      <c r="J349" s="111" t="str">
        <f t="shared" si="50"/>
        <v/>
      </c>
      <c r="K349" s="108" t="str">
        <f ca="1">IFERROR(CONCATENATE(VLOOKUP(S349,一覧!D:E,2,0)," ",VLOOKUP(S349,一覧!D:P,13,0)),"")</f>
        <v/>
      </c>
      <c r="L349" s="104" t="str">
        <f t="shared" si="51"/>
        <v/>
      </c>
      <c r="M349" s="109" t="str">
        <f t="shared" si="52"/>
        <v/>
      </c>
      <c r="N349" s="98"/>
      <c r="O349" s="110" t="str">
        <f t="shared" si="53"/>
        <v/>
      </c>
      <c r="P349" s="103" t="str">
        <f>IF(O349="","",IF(SUM(O$9:O349)&gt;'1_使用順の確定'!$D$12,"",SUM(O$9:O349)))</f>
        <v/>
      </c>
      <c r="Q349" s="103" t="str">
        <f t="shared" si="54"/>
        <v/>
      </c>
      <c r="R349" s="103" t="str">
        <f t="shared" si="55"/>
        <v/>
      </c>
      <c r="S349" s="103" t="str">
        <f t="shared" si="56"/>
        <v/>
      </c>
      <c r="T349" s="105" t="str">
        <f t="shared" si="57"/>
        <v/>
      </c>
    </row>
    <row r="350" spans="2:20" x14ac:dyDescent="0.25">
      <c r="B350" s="146"/>
      <c r="C350" s="146"/>
      <c r="D350" s="98"/>
      <c r="F350" s="98"/>
      <c r="G350" s="106">
        <v>46089</v>
      </c>
      <c r="H350" s="97" t="str">
        <f t="shared" si="49"/>
        <v>日</v>
      </c>
      <c r="I350" s="107" t="str">
        <f>IF(OR(H350="土",H350="日",COUNTIF(祝日!A:A,'2_学校予定の入力'!G350)&gt;0),"○","")</f>
        <v>○</v>
      </c>
      <c r="J350" s="111" t="str">
        <f t="shared" si="50"/>
        <v/>
      </c>
      <c r="K350" s="108" t="str">
        <f ca="1">IFERROR(CONCATENATE(VLOOKUP(S350,一覧!D:E,2,0)," ",VLOOKUP(S350,一覧!D:P,13,0)),"")</f>
        <v/>
      </c>
      <c r="L350" s="104" t="str">
        <f t="shared" si="51"/>
        <v/>
      </c>
      <c r="M350" s="109" t="str">
        <f t="shared" si="52"/>
        <v/>
      </c>
      <c r="N350" s="98"/>
      <c r="O350" s="110" t="str">
        <f t="shared" si="53"/>
        <v/>
      </c>
      <c r="P350" s="103" t="str">
        <f>IF(O350="","",IF(SUM(O$9:O350)&gt;'1_使用順の確定'!$D$12,"",SUM(O$9:O350)))</f>
        <v/>
      </c>
      <c r="Q350" s="103" t="str">
        <f t="shared" si="54"/>
        <v/>
      </c>
      <c r="R350" s="103" t="str">
        <f t="shared" si="55"/>
        <v/>
      </c>
      <c r="S350" s="103" t="str">
        <f t="shared" si="56"/>
        <v/>
      </c>
      <c r="T350" s="105" t="str">
        <f t="shared" si="57"/>
        <v/>
      </c>
    </row>
    <row r="351" spans="2:20" x14ac:dyDescent="0.25">
      <c r="B351" s="146"/>
      <c r="C351" s="146"/>
      <c r="D351" s="98"/>
      <c r="F351" s="98"/>
      <c r="G351" s="106">
        <v>46090</v>
      </c>
      <c r="H351" s="97" t="str">
        <f t="shared" si="49"/>
        <v>月</v>
      </c>
      <c r="I351" s="107" t="str">
        <f>IF(OR(H351="土",H351="日",COUNTIF(祝日!A:A,'2_学校予定の入力'!G351)&gt;0),"○","")</f>
        <v/>
      </c>
      <c r="J351" s="111" t="str">
        <f t="shared" si="50"/>
        <v/>
      </c>
      <c r="K351" s="108" t="str">
        <f ca="1">IFERROR(CONCATENATE(VLOOKUP(S351,一覧!D:E,2,0)," ",VLOOKUP(S351,一覧!D:P,13,0)),"")</f>
        <v/>
      </c>
      <c r="L351" s="104" t="str">
        <f t="shared" si="51"/>
        <v/>
      </c>
      <c r="M351" s="109" t="str">
        <f t="shared" si="52"/>
        <v/>
      </c>
      <c r="N351" s="98"/>
      <c r="O351" s="110">
        <f t="shared" si="53"/>
        <v>1</v>
      </c>
      <c r="P351" s="103" t="str">
        <f>IF(O351="","",IF(SUM(O$9:O351)&gt;'1_使用順の確定'!$D$12,"",SUM(O$9:O351)))</f>
        <v/>
      </c>
      <c r="Q351" s="103" t="str">
        <f t="shared" si="54"/>
        <v/>
      </c>
      <c r="R351" s="103" t="str">
        <f t="shared" si="55"/>
        <v/>
      </c>
      <c r="S351" s="103" t="str">
        <f t="shared" si="56"/>
        <v/>
      </c>
      <c r="T351" s="105" t="str">
        <f t="shared" si="57"/>
        <v/>
      </c>
    </row>
    <row r="352" spans="2:20" x14ac:dyDescent="0.25">
      <c r="B352" s="146"/>
      <c r="C352" s="146"/>
      <c r="D352" s="98"/>
      <c r="F352" s="98"/>
      <c r="G352" s="106">
        <v>46091</v>
      </c>
      <c r="H352" s="97" t="str">
        <f t="shared" si="49"/>
        <v>火</v>
      </c>
      <c r="I352" s="107" t="str">
        <f>IF(OR(H352="土",H352="日",COUNTIF(祝日!A:A,'2_学校予定の入力'!G352)&gt;0),"○","")</f>
        <v/>
      </c>
      <c r="J352" s="111" t="str">
        <f t="shared" si="50"/>
        <v/>
      </c>
      <c r="K352" s="108" t="str">
        <f ca="1">IFERROR(CONCATENATE(VLOOKUP(S352,一覧!D:E,2,0)," ",VLOOKUP(S352,一覧!D:P,13,0)),"")</f>
        <v/>
      </c>
      <c r="L352" s="104" t="str">
        <f t="shared" si="51"/>
        <v/>
      </c>
      <c r="M352" s="109" t="str">
        <f t="shared" si="52"/>
        <v/>
      </c>
      <c r="N352" s="98"/>
      <c r="O352" s="110">
        <f t="shared" si="53"/>
        <v>1</v>
      </c>
      <c r="P352" s="103" t="str">
        <f>IF(O352="","",IF(SUM(O$9:O352)&gt;'1_使用順の確定'!$D$12,"",SUM(O$9:O352)))</f>
        <v/>
      </c>
      <c r="Q352" s="103" t="str">
        <f t="shared" si="54"/>
        <v/>
      </c>
      <c r="R352" s="103" t="str">
        <f t="shared" si="55"/>
        <v/>
      </c>
      <c r="S352" s="103" t="str">
        <f t="shared" si="56"/>
        <v/>
      </c>
      <c r="T352" s="105" t="str">
        <f t="shared" si="57"/>
        <v/>
      </c>
    </row>
    <row r="353" spans="2:20" x14ac:dyDescent="0.25">
      <c r="B353" s="146"/>
      <c r="C353" s="146"/>
      <c r="D353" s="98"/>
      <c r="F353" s="98"/>
      <c r="G353" s="106">
        <v>46092</v>
      </c>
      <c r="H353" s="97" t="str">
        <f t="shared" si="49"/>
        <v>水</v>
      </c>
      <c r="I353" s="107" t="str">
        <f>IF(OR(H353="土",H353="日",COUNTIF(祝日!A:A,'2_学校予定の入力'!G353)&gt;0),"○","")</f>
        <v/>
      </c>
      <c r="J353" s="111" t="str">
        <f t="shared" si="50"/>
        <v/>
      </c>
      <c r="K353" s="108" t="str">
        <f ca="1">IFERROR(CONCATENATE(VLOOKUP(S353,一覧!D:E,2,0)," ",VLOOKUP(S353,一覧!D:P,13,0)),"")</f>
        <v/>
      </c>
      <c r="L353" s="104" t="str">
        <f t="shared" si="51"/>
        <v/>
      </c>
      <c r="M353" s="109" t="str">
        <f t="shared" si="52"/>
        <v/>
      </c>
      <c r="N353" s="98"/>
      <c r="O353" s="110">
        <f t="shared" si="53"/>
        <v>1</v>
      </c>
      <c r="P353" s="103" t="str">
        <f>IF(O353="","",IF(SUM(O$9:O353)&gt;'1_使用順の確定'!$D$12,"",SUM(O$9:O353)))</f>
        <v/>
      </c>
      <c r="Q353" s="103" t="str">
        <f t="shared" si="54"/>
        <v/>
      </c>
      <c r="R353" s="103" t="str">
        <f t="shared" si="55"/>
        <v/>
      </c>
      <c r="S353" s="103" t="str">
        <f t="shared" si="56"/>
        <v/>
      </c>
      <c r="T353" s="105" t="str">
        <f t="shared" si="57"/>
        <v/>
      </c>
    </row>
    <row r="354" spans="2:20" x14ac:dyDescent="0.25">
      <c r="B354" s="146"/>
      <c r="C354" s="146"/>
      <c r="D354" s="98"/>
      <c r="F354" s="98"/>
      <c r="G354" s="106">
        <v>46093</v>
      </c>
      <c r="H354" s="97" t="str">
        <f t="shared" si="49"/>
        <v>木</v>
      </c>
      <c r="I354" s="107" t="str">
        <f>IF(OR(H354="土",H354="日",COUNTIF(祝日!A:A,'2_学校予定の入力'!G354)&gt;0),"○","")</f>
        <v/>
      </c>
      <c r="J354" s="111" t="str">
        <f t="shared" si="50"/>
        <v/>
      </c>
      <c r="K354" s="108" t="str">
        <f ca="1">IFERROR(CONCATENATE(VLOOKUP(S354,一覧!D:E,2,0)," ",VLOOKUP(S354,一覧!D:P,13,0)),"")</f>
        <v/>
      </c>
      <c r="L354" s="104" t="str">
        <f t="shared" si="51"/>
        <v/>
      </c>
      <c r="M354" s="109" t="str">
        <f t="shared" si="52"/>
        <v/>
      </c>
      <c r="N354" s="98"/>
      <c r="O354" s="110">
        <f t="shared" si="53"/>
        <v>1</v>
      </c>
      <c r="P354" s="103" t="str">
        <f>IF(O354="","",IF(SUM(O$9:O354)&gt;'1_使用順の確定'!$D$12,"",SUM(O$9:O354)))</f>
        <v/>
      </c>
      <c r="Q354" s="103" t="str">
        <f t="shared" si="54"/>
        <v/>
      </c>
      <c r="R354" s="103" t="str">
        <f t="shared" si="55"/>
        <v/>
      </c>
      <c r="S354" s="103" t="str">
        <f t="shared" si="56"/>
        <v/>
      </c>
      <c r="T354" s="105" t="str">
        <f t="shared" si="57"/>
        <v/>
      </c>
    </row>
    <row r="355" spans="2:20" x14ac:dyDescent="0.25">
      <c r="B355" s="146"/>
      <c r="C355" s="146"/>
      <c r="D355" s="98"/>
      <c r="F355" s="98"/>
      <c r="G355" s="106">
        <v>46094</v>
      </c>
      <c r="H355" s="97" t="str">
        <f t="shared" si="49"/>
        <v>金</v>
      </c>
      <c r="I355" s="107" t="str">
        <f>IF(OR(H355="土",H355="日",COUNTIF(祝日!A:A,'2_学校予定の入力'!G355)&gt;0),"○","")</f>
        <v/>
      </c>
      <c r="J355" s="111" t="str">
        <f t="shared" si="50"/>
        <v/>
      </c>
      <c r="K355" s="108" t="str">
        <f ca="1">IFERROR(CONCATENATE(VLOOKUP(S355,一覧!D:E,2,0)," ",VLOOKUP(S355,一覧!D:P,13,0)),"")</f>
        <v/>
      </c>
      <c r="L355" s="104" t="str">
        <f t="shared" si="51"/>
        <v/>
      </c>
      <c r="M355" s="109" t="str">
        <f t="shared" si="52"/>
        <v/>
      </c>
      <c r="N355" s="98"/>
      <c r="O355" s="110">
        <f t="shared" si="53"/>
        <v>1</v>
      </c>
      <c r="P355" s="103" t="str">
        <f>IF(O355="","",IF(SUM(O$9:O355)&gt;'1_使用順の確定'!$D$12,"",SUM(O$9:O355)))</f>
        <v/>
      </c>
      <c r="Q355" s="103" t="str">
        <f t="shared" si="54"/>
        <v/>
      </c>
      <c r="R355" s="103" t="str">
        <f t="shared" si="55"/>
        <v/>
      </c>
      <c r="S355" s="103" t="str">
        <f t="shared" si="56"/>
        <v/>
      </c>
      <c r="T355" s="105" t="str">
        <f t="shared" si="57"/>
        <v/>
      </c>
    </row>
    <row r="356" spans="2:20" x14ac:dyDescent="0.25">
      <c r="B356" s="146"/>
      <c r="C356" s="146"/>
      <c r="D356" s="98"/>
      <c r="F356" s="98"/>
      <c r="G356" s="106">
        <v>46095</v>
      </c>
      <c r="H356" s="97" t="str">
        <f t="shared" si="49"/>
        <v>土</v>
      </c>
      <c r="I356" s="107" t="str">
        <f>IF(OR(H356="土",H356="日",COUNTIF(祝日!A:A,'2_学校予定の入力'!G356)&gt;0),"○","")</f>
        <v>○</v>
      </c>
      <c r="J356" s="111" t="str">
        <f t="shared" si="50"/>
        <v/>
      </c>
      <c r="K356" s="108" t="str">
        <f ca="1">IFERROR(CONCATENATE(VLOOKUP(S356,一覧!D:E,2,0)," ",VLOOKUP(S356,一覧!D:P,13,0)),"")</f>
        <v/>
      </c>
      <c r="L356" s="104" t="str">
        <f t="shared" si="51"/>
        <v/>
      </c>
      <c r="M356" s="109" t="str">
        <f t="shared" si="52"/>
        <v/>
      </c>
      <c r="N356" s="98"/>
      <c r="O356" s="110" t="str">
        <f t="shared" si="53"/>
        <v/>
      </c>
      <c r="P356" s="103" t="str">
        <f>IF(O356="","",IF(SUM(O$9:O356)&gt;'1_使用順の確定'!$D$12,"",SUM(O$9:O356)))</f>
        <v/>
      </c>
      <c r="Q356" s="103" t="str">
        <f t="shared" si="54"/>
        <v/>
      </c>
      <c r="R356" s="103" t="str">
        <f t="shared" si="55"/>
        <v/>
      </c>
      <c r="S356" s="103" t="str">
        <f t="shared" si="56"/>
        <v/>
      </c>
      <c r="T356" s="105" t="str">
        <f t="shared" si="57"/>
        <v/>
      </c>
    </row>
    <row r="357" spans="2:20" x14ac:dyDescent="0.25">
      <c r="B357" s="146"/>
      <c r="C357" s="146"/>
      <c r="D357" s="98"/>
      <c r="F357" s="98"/>
      <c r="G357" s="106">
        <v>46096</v>
      </c>
      <c r="H357" s="97" t="str">
        <f t="shared" si="49"/>
        <v>日</v>
      </c>
      <c r="I357" s="107" t="str">
        <f>IF(OR(H357="土",H357="日",COUNTIF(祝日!A:A,'2_学校予定の入力'!G357)&gt;0),"○","")</f>
        <v>○</v>
      </c>
      <c r="J357" s="111" t="str">
        <f t="shared" si="50"/>
        <v/>
      </c>
      <c r="K357" s="108" t="str">
        <f ca="1">IFERROR(CONCATENATE(VLOOKUP(S357,一覧!D:E,2,0)," ",VLOOKUP(S357,一覧!D:P,13,0)),"")</f>
        <v/>
      </c>
      <c r="L357" s="104" t="str">
        <f t="shared" si="51"/>
        <v/>
      </c>
      <c r="M357" s="109" t="str">
        <f t="shared" si="52"/>
        <v/>
      </c>
      <c r="N357" s="98"/>
      <c r="O357" s="110" t="str">
        <f t="shared" si="53"/>
        <v/>
      </c>
      <c r="P357" s="103" t="str">
        <f>IF(O357="","",IF(SUM(O$9:O357)&gt;'1_使用順の確定'!$D$12,"",SUM(O$9:O357)))</f>
        <v/>
      </c>
      <c r="Q357" s="103" t="str">
        <f t="shared" si="54"/>
        <v/>
      </c>
      <c r="R357" s="103" t="str">
        <f t="shared" si="55"/>
        <v/>
      </c>
      <c r="S357" s="103" t="str">
        <f t="shared" si="56"/>
        <v/>
      </c>
      <c r="T357" s="105" t="str">
        <f t="shared" si="57"/>
        <v/>
      </c>
    </row>
    <row r="358" spans="2:20" x14ac:dyDescent="0.25">
      <c r="B358" s="146"/>
      <c r="C358" s="146"/>
      <c r="D358" s="98"/>
      <c r="F358" s="98"/>
      <c r="G358" s="106">
        <v>46097</v>
      </c>
      <c r="H358" s="97" t="str">
        <f t="shared" si="49"/>
        <v>月</v>
      </c>
      <c r="I358" s="107" t="str">
        <f>IF(OR(H358="土",H358="日",COUNTIF(祝日!A:A,'2_学校予定の入力'!G358)&gt;0),"○","")</f>
        <v/>
      </c>
      <c r="J358" s="111" t="str">
        <f t="shared" si="50"/>
        <v/>
      </c>
      <c r="K358" s="108" t="str">
        <f ca="1">IFERROR(CONCATENATE(VLOOKUP(S358,一覧!D:E,2,0)," ",VLOOKUP(S358,一覧!D:P,13,0)),"")</f>
        <v/>
      </c>
      <c r="L358" s="104" t="str">
        <f t="shared" si="51"/>
        <v/>
      </c>
      <c r="M358" s="109" t="str">
        <f t="shared" si="52"/>
        <v/>
      </c>
      <c r="N358" s="98"/>
      <c r="O358" s="110">
        <f t="shared" si="53"/>
        <v>1</v>
      </c>
      <c r="P358" s="103" t="str">
        <f>IF(O358="","",IF(SUM(O$9:O358)&gt;'1_使用順の確定'!$D$12,"",SUM(O$9:O358)))</f>
        <v/>
      </c>
      <c r="Q358" s="103" t="str">
        <f t="shared" si="54"/>
        <v/>
      </c>
      <c r="R358" s="103" t="str">
        <f t="shared" si="55"/>
        <v/>
      </c>
      <c r="S358" s="103" t="str">
        <f t="shared" si="56"/>
        <v/>
      </c>
      <c r="T358" s="105" t="str">
        <f t="shared" si="57"/>
        <v/>
      </c>
    </row>
    <row r="359" spans="2:20" x14ac:dyDescent="0.25">
      <c r="B359" s="146"/>
      <c r="C359" s="146"/>
      <c r="D359" s="98"/>
      <c r="F359" s="98"/>
      <c r="G359" s="106">
        <v>46098</v>
      </c>
      <c r="H359" s="97" t="str">
        <f t="shared" si="49"/>
        <v>火</v>
      </c>
      <c r="I359" s="107" t="str">
        <f>IF(OR(H359="土",H359="日",COUNTIF(祝日!A:A,'2_学校予定の入力'!G359)&gt;0),"○","")</f>
        <v/>
      </c>
      <c r="J359" s="111" t="str">
        <f t="shared" si="50"/>
        <v/>
      </c>
      <c r="K359" s="108" t="str">
        <f ca="1">IFERROR(CONCATENATE(VLOOKUP(S359,一覧!D:E,2,0)," ",VLOOKUP(S359,一覧!D:P,13,0)),"")</f>
        <v/>
      </c>
      <c r="L359" s="104" t="str">
        <f t="shared" si="51"/>
        <v/>
      </c>
      <c r="M359" s="109" t="str">
        <f t="shared" si="52"/>
        <v/>
      </c>
      <c r="N359" s="98"/>
      <c r="O359" s="110">
        <f t="shared" si="53"/>
        <v>1</v>
      </c>
      <c r="P359" s="103" t="str">
        <f>IF(O359="","",IF(SUM(O$9:O359)&gt;'1_使用順の確定'!$D$12,"",SUM(O$9:O359)))</f>
        <v/>
      </c>
      <c r="Q359" s="103" t="str">
        <f t="shared" si="54"/>
        <v/>
      </c>
      <c r="R359" s="103" t="str">
        <f t="shared" si="55"/>
        <v/>
      </c>
      <c r="S359" s="103" t="str">
        <f t="shared" si="56"/>
        <v/>
      </c>
      <c r="T359" s="105" t="str">
        <f t="shared" si="57"/>
        <v/>
      </c>
    </row>
    <row r="360" spans="2:20" x14ac:dyDescent="0.25">
      <c r="B360" s="146"/>
      <c r="C360" s="146"/>
      <c r="D360" s="98"/>
      <c r="F360" s="98"/>
      <c r="G360" s="106">
        <v>46099</v>
      </c>
      <c r="H360" s="97" t="str">
        <f t="shared" si="49"/>
        <v>水</v>
      </c>
      <c r="I360" s="107" t="str">
        <f>IF(OR(H360="土",H360="日",COUNTIF(祝日!A:A,'2_学校予定の入力'!G360)&gt;0),"○","")</f>
        <v/>
      </c>
      <c r="J360" s="111" t="str">
        <f t="shared" si="50"/>
        <v/>
      </c>
      <c r="K360" s="108" t="str">
        <f ca="1">IFERROR(CONCATENATE(VLOOKUP(S360,一覧!D:E,2,0)," ",VLOOKUP(S360,一覧!D:P,13,0)),"")</f>
        <v/>
      </c>
      <c r="L360" s="104" t="str">
        <f t="shared" si="51"/>
        <v/>
      </c>
      <c r="M360" s="109" t="str">
        <f t="shared" si="52"/>
        <v/>
      </c>
      <c r="N360" s="98"/>
      <c r="O360" s="110">
        <f t="shared" si="53"/>
        <v>1</v>
      </c>
      <c r="P360" s="103" t="str">
        <f>IF(O360="","",IF(SUM(O$9:O360)&gt;'1_使用順の確定'!$D$12,"",SUM(O$9:O360)))</f>
        <v/>
      </c>
      <c r="Q360" s="103" t="str">
        <f t="shared" si="54"/>
        <v/>
      </c>
      <c r="R360" s="103" t="str">
        <f t="shared" si="55"/>
        <v/>
      </c>
      <c r="S360" s="103" t="str">
        <f t="shared" si="56"/>
        <v/>
      </c>
      <c r="T360" s="105" t="str">
        <f t="shared" si="57"/>
        <v/>
      </c>
    </row>
    <row r="361" spans="2:20" x14ac:dyDescent="0.25">
      <c r="B361" s="146"/>
      <c r="C361" s="146"/>
      <c r="D361" s="98"/>
      <c r="F361" s="98"/>
      <c r="G361" s="106">
        <v>46100</v>
      </c>
      <c r="H361" s="97" t="str">
        <f t="shared" si="49"/>
        <v>木</v>
      </c>
      <c r="I361" s="107" t="str">
        <f>IF(OR(H361="土",H361="日",COUNTIF(祝日!A:A,'2_学校予定の入力'!G361)&gt;0),"○","")</f>
        <v/>
      </c>
      <c r="J361" s="111" t="str">
        <f t="shared" si="50"/>
        <v/>
      </c>
      <c r="K361" s="108" t="str">
        <f ca="1">IFERROR(CONCATENATE(VLOOKUP(S361,一覧!D:E,2,0)," ",VLOOKUP(S361,一覧!D:P,13,0)),"")</f>
        <v/>
      </c>
      <c r="L361" s="104" t="str">
        <f t="shared" si="51"/>
        <v/>
      </c>
      <c r="M361" s="109" t="str">
        <f t="shared" si="52"/>
        <v/>
      </c>
      <c r="N361" s="98"/>
      <c r="O361" s="110">
        <f t="shared" si="53"/>
        <v>1</v>
      </c>
      <c r="P361" s="103" t="str">
        <f>IF(O361="","",IF(SUM(O$9:O361)&gt;'1_使用順の確定'!$D$12,"",SUM(O$9:O361)))</f>
        <v/>
      </c>
      <c r="Q361" s="103" t="str">
        <f t="shared" si="54"/>
        <v/>
      </c>
      <c r="R361" s="103" t="str">
        <f t="shared" si="55"/>
        <v/>
      </c>
      <c r="S361" s="103" t="str">
        <f t="shared" si="56"/>
        <v/>
      </c>
      <c r="T361" s="105" t="str">
        <f t="shared" si="57"/>
        <v/>
      </c>
    </row>
    <row r="362" spans="2:20" x14ac:dyDescent="0.25">
      <c r="B362" s="146"/>
      <c r="C362" s="146"/>
      <c r="D362" s="98"/>
      <c r="F362" s="98"/>
      <c r="G362" s="106">
        <v>46101</v>
      </c>
      <c r="H362" s="97" t="str">
        <f t="shared" si="49"/>
        <v>金</v>
      </c>
      <c r="I362" s="107" t="str">
        <f>IF(OR(H362="土",H362="日",COUNTIF(祝日!A:A,'2_学校予定の入力'!G362)&gt;0),"○","")</f>
        <v>○</v>
      </c>
      <c r="J362" s="111" t="str">
        <f t="shared" si="50"/>
        <v/>
      </c>
      <c r="K362" s="108" t="str">
        <f ca="1">IFERROR(CONCATENATE(VLOOKUP(S362,一覧!D:E,2,0)," ",VLOOKUP(S362,一覧!D:P,13,0)),"")</f>
        <v/>
      </c>
      <c r="L362" s="104" t="str">
        <f t="shared" si="51"/>
        <v/>
      </c>
      <c r="M362" s="109" t="str">
        <f t="shared" si="52"/>
        <v/>
      </c>
      <c r="N362" s="98"/>
      <c r="O362" s="110" t="str">
        <f t="shared" si="53"/>
        <v/>
      </c>
      <c r="P362" s="103" t="str">
        <f>IF(O362="","",IF(SUM(O$9:O362)&gt;'1_使用順の確定'!$D$12,"",SUM(O$9:O362)))</f>
        <v/>
      </c>
      <c r="Q362" s="103" t="str">
        <f t="shared" si="54"/>
        <v/>
      </c>
      <c r="R362" s="103" t="str">
        <f t="shared" si="55"/>
        <v/>
      </c>
      <c r="S362" s="103" t="str">
        <f t="shared" si="56"/>
        <v/>
      </c>
      <c r="T362" s="105" t="str">
        <f t="shared" si="57"/>
        <v/>
      </c>
    </row>
    <row r="363" spans="2:20" x14ac:dyDescent="0.25">
      <c r="B363" s="146"/>
      <c r="C363" s="146"/>
      <c r="D363" s="98"/>
      <c r="F363" s="98"/>
      <c r="G363" s="106">
        <v>46102</v>
      </c>
      <c r="H363" s="97" t="str">
        <f t="shared" si="49"/>
        <v>土</v>
      </c>
      <c r="I363" s="107" t="str">
        <f>IF(OR(H363="土",H363="日",COUNTIF(祝日!A:A,'2_学校予定の入力'!G363)&gt;0),"○","")</f>
        <v>○</v>
      </c>
      <c r="J363" s="111" t="str">
        <f t="shared" si="50"/>
        <v/>
      </c>
      <c r="K363" s="108" t="str">
        <f ca="1">IFERROR(CONCATENATE(VLOOKUP(S363,一覧!D:E,2,0)," ",VLOOKUP(S363,一覧!D:P,13,0)),"")</f>
        <v/>
      </c>
      <c r="L363" s="104" t="str">
        <f t="shared" si="51"/>
        <v/>
      </c>
      <c r="M363" s="109" t="str">
        <f t="shared" si="52"/>
        <v/>
      </c>
      <c r="N363" s="98"/>
      <c r="O363" s="110" t="str">
        <f t="shared" si="53"/>
        <v/>
      </c>
      <c r="P363" s="103" t="str">
        <f>IF(O363="","",IF(SUM(O$9:O363)&gt;'1_使用順の確定'!$D$12,"",SUM(O$9:O363)))</f>
        <v/>
      </c>
      <c r="Q363" s="103" t="str">
        <f t="shared" si="54"/>
        <v/>
      </c>
      <c r="R363" s="103" t="str">
        <f t="shared" si="55"/>
        <v/>
      </c>
      <c r="S363" s="103" t="str">
        <f t="shared" si="56"/>
        <v/>
      </c>
      <c r="T363" s="105" t="str">
        <f t="shared" si="57"/>
        <v/>
      </c>
    </row>
    <row r="364" spans="2:20" x14ac:dyDescent="0.25">
      <c r="B364" s="146"/>
      <c r="C364" s="146"/>
      <c r="D364" s="98"/>
      <c r="F364" s="98"/>
      <c r="G364" s="106">
        <v>46103</v>
      </c>
      <c r="H364" s="97" t="str">
        <f t="shared" si="49"/>
        <v>日</v>
      </c>
      <c r="I364" s="107" t="str">
        <f>IF(OR(H364="土",H364="日",COUNTIF(祝日!A:A,'2_学校予定の入力'!G364)&gt;0),"○","")</f>
        <v>○</v>
      </c>
      <c r="J364" s="111" t="str">
        <f t="shared" si="50"/>
        <v/>
      </c>
      <c r="K364" s="108" t="str">
        <f ca="1">IFERROR(CONCATENATE(VLOOKUP(S364,一覧!D:E,2,0)," ",VLOOKUP(S364,一覧!D:P,13,0)),"")</f>
        <v/>
      </c>
      <c r="L364" s="104" t="str">
        <f t="shared" si="51"/>
        <v/>
      </c>
      <c r="M364" s="109" t="str">
        <f t="shared" si="52"/>
        <v/>
      </c>
      <c r="N364" s="98"/>
      <c r="O364" s="110" t="str">
        <f t="shared" si="53"/>
        <v/>
      </c>
      <c r="P364" s="103" t="str">
        <f>IF(O364="","",IF(SUM(O$9:O364)&gt;'1_使用順の確定'!$D$12,"",SUM(O$9:O364)))</f>
        <v/>
      </c>
      <c r="Q364" s="103" t="str">
        <f t="shared" si="54"/>
        <v/>
      </c>
      <c r="R364" s="103" t="str">
        <f t="shared" si="55"/>
        <v/>
      </c>
      <c r="S364" s="103" t="str">
        <f t="shared" si="56"/>
        <v/>
      </c>
      <c r="T364" s="105" t="str">
        <f t="shared" si="57"/>
        <v/>
      </c>
    </row>
    <row r="365" spans="2:20" x14ac:dyDescent="0.25">
      <c r="B365" s="146"/>
      <c r="C365" s="146"/>
      <c r="D365" s="98"/>
      <c r="F365" s="98"/>
      <c r="G365" s="106">
        <v>46104</v>
      </c>
      <c r="H365" s="97" t="str">
        <f t="shared" si="49"/>
        <v>月</v>
      </c>
      <c r="I365" s="107" t="str">
        <f>IF(OR(H365="土",H365="日",COUNTIF(祝日!A:A,'2_学校予定の入力'!G365)&gt;0),"○","")</f>
        <v/>
      </c>
      <c r="J365" s="111" t="str">
        <f t="shared" si="50"/>
        <v/>
      </c>
      <c r="K365" s="108" t="str">
        <f ca="1">IFERROR(CONCATENATE(VLOOKUP(S365,一覧!D:E,2,0)," ",VLOOKUP(S365,一覧!D:P,13,0)),"")</f>
        <v/>
      </c>
      <c r="L365" s="104" t="str">
        <f t="shared" si="51"/>
        <v/>
      </c>
      <c r="M365" s="109" t="str">
        <f t="shared" si="52"/>
        <v/>
      </c>
      <c r="N365" s="98"/>
      <c r="O365" s="110">
        <f t="shared" si="53"/>
        <v>1</v>
      </c>
      <c r="P365" s="103" t="str">
        <f>IF(O365="","",IF(SUM(O$9:O365)&gt;'1_使用順の確定'!$D$12,"",SUM(O$9:O365)))</f>
        <v/>
      </c>
      <c r="Q365" s="103" t="str">
        <f t="shared" si="54"/>
        <v/>
      </c>
      <c r="R365" s="103" t="str">
        <f t="shared" si="55"/>
        <v/>
      </c>
      <c r="S365" s="103" t="str">
        <f t="shared" si="56"/>
        <v/>
      </c>
      <c r="T365" s="105" t="str">
        <f t="shared" si="57"/>
        <v/>
      </c>
    </row>
    <row r="366" spans="2:20" x14ac:dyDescent="0.25">
      <c r="B366" s="146"/>
      <c r="C366" s="146"/>
      <c r="D366" s="98"/>
      <c r="F366" s="98"/>
      <c r="G366" s="106">
        <v>46105</v>
      </c>
      <c r="H366" s="97" t="str">
        <f t="shared" si="49"/>
        <v>火</v>
      </c>
      <c r="I366" s="107" t="str">
        <f>IF(OR(H366="土",H366="日",COUNTIF(祝日!A:A,'2_学校予定の入力'!G366)&gt;0),"○","")</f>
        <v/>
      </c>
      <c r="J366" s="111" t="str">
        <f t="shared" si="50"/>
        <v/>
      </c>
      <c r="K366" s="108" t="str">
        <f ca="1">IFERROR(CONCATENATE(VLOOKUP(S366,一覧!D:E,2,0)," ",VLOOKUP(S366,一覧!D:P,13,0)),"")</f>
        <v/>
      </c>
      <c r="L366" s="104" t="str">
        <f t="shared" si="51"/>
        <v/>
      </c>
      <c r="M366" s="109" t="str">
        <f t="shared" si="52"/>
        <v/>
      </c>
      <c r="N366" s="98"/>
      <c r="O366" s="110">
        <f t="shared" si="53"/>
        <v>1</v>
      </c>
      <c r="P366" s="103" t="str">
        <f>IF(O366="","",IF(SUM(O$9:O366)&gt;'1_使用順の確定'!$D$12,"",SUM(O$9:O366)))</f>
        <v/>
      </c>
      <c r="Q366" s="103" t="str">
        <f t="shared" si="54"/>
        <v/>
      </c>
      <c r="R366" s="103" t="str">
        <f t="shared" si="55"/>
        <v/>
      </c>
      <c r="S366" s="103" t="str">
        <f t="shared" si="56"/>
        <v/>
      </c>
      <c r="T366" s="105" t="str">
        <f t="shared" si="57"/>
        <v/>
      </c>
    </row>
    <row r="367" spans="2:20" x14ac:dyDescent="0.25">
      <c r="B367" s="146"/>
      <c r="C367" s="146"/>
      <c r="D367" s="98"/>
      <c r="F367" s="98"/>
      <c r="G367" s="106">
        <v>46106</v>
      </c>
      <c r="H367" s="97" t="str">
        <f t="shared" si="49"/>
        <v>水</v>
      </c>
      <c r="I367" s="107" t="str">
        <f>IF(OR(H367="土",H367="日",COUNTIF(祝日!A:A,'2_学校予定の入力'!G367)&gt;0),"○","")</f>
        <v/>
      </c>
      <c r="J367" s="111" t="str">
        <f t="shared" si="50"/>
        <v/>
      </c>
      <c r="K367" s="108" t="str">
        <f ca="1">IFERROR(CONCATENATE(VLOOKUP(S367,一覧!D:E,2,0)," ",VLOOKUP(S367,一覧!D:P,13,0)),"")</f>
        <v/>
      </c>
      <c r="L367" s="104" t="str">
        <f t="shared" si="51"/>
        <v/>
      </c>
      <c r="M367" s="109" t="str">
        <f t="shared" si="52"/>
        <v/>
      </c>
      <c r="N367" s="98"/>
      <c r="O367" s="110">
        <f t="shared" si="53"/>
        <v>1</v>
      </c>
      <c r="P367" s="103" t="str">
        <f>IF(O367="","",IF(SUM(O$9:O367)&gt;'1_使用順の確定'!$D$12,"",SUM(O$9:O367)))</f>
        <v/>
      </c>
      <c r="Q367" s="103" t="str">
        <f t="shared" si="54"/>
        <v/>
      </c>
      <c r="R367" s="103" t="str">
        <f t="shared" si="55"/>
        <v/>
      </c>
      <c r="S367" s="103" t="str">
        <f t="shared" si="56"/>
        <v/>
      </c>
      <c r="T367" s="105" t="str">
        <f t="shared" si="57"/>
        <v/>
      </c>
    </row>
    <row r="368" spans="2:20" x14ac:dyDescent="0.25">
      <c r="B368" s="146"/>
      <c r="C368" s="146"/>
      <c r="D368" s="98"/>
      <c r="F368" s="98"/>
      <c r="G368" s="106">
        <v>46107</v>
      </c>
      <c r="H368" s="97" t="str">
        <f t="shared" si="49"/>
        <v>木</v>
      </c>
      <c r="I368" s="107" t="str">
        <f>IF(OR(H368="土",H368="日",COUNTIF(祝日!A:A,'2_学校予定の入力'!G368)&gt;0),"○","")</f>
        <v/>
      </c>
      <c r="J368" s="111" t="str">
        <f t="shared" si="50"/>
        <v/>
      </c>
      <c r="K368" s="108" t="str">
        <f ca="1">IFERROR(CONCATENATE(VLOOKUP(S368,一覧!D:E,2,0)," ",VLOOKUP(S368,一覧!D:P,13,0)),"")</f>
        <v/>
      </c>
      <c r="L368" s="104" t="str">
        <f t="shared" si="51"/>
        <v/>
      </c>
      <c r="M368" s="109" t="str">
        <f t="shared" si="52"/>
        <v/>
      </c>
      <c r="N368" s="98"/>
      <c r="O368" s="110">
        <f t="shared" si="53"/>
        <v>1</v>
      </c>
      <c r="P368" s="103" t="str">
        <f>IF(O368="","",IF(SUM(O$9:O368)&gt;'1_使用順の確定'!$D$12,"",SUM(O$9:O368)))</f>
        <v/>
      </c>
      <c r="Q368" s="103" t="str">
        <f t="shared" si="54"/>
        <v/>
      </c>
      <c r="R368" s="103" t="str">
        <f t="shared" si="55"/>
        <v/>
      </c>
      <c r="S368" s="103" t="str">
        <f t="shared" si="56"/>
        <v/>
      </c>
      <c r="T368" s="105" t="str">
        <f t="shared" si="57"/>
        <v/>
      </c>
    </row>
    <row r="369" spans="2:20" x14ac:dyDescent="0.25">
      <c r="B369" s="146"/>
      <c r="C369" s="146"/>
      <c r="D369" s="98"/>
      <c r="F369" s="98"/>
      <c r="G369" s="106">
        <v>46108</v>
      </c>
      <c r="H369" s="97" t="str">
        <f t="shared" si="49"/>
        <v>金</v>
      </c>
      <c r="I369" s="107" t="str">
        <f>IF(OR(H369="土",H369="日",COUNTIF(祝日!A:A,'2_学校予定の入力'!G369)&gt;0),"○","")</f>
        <v/>
      </c>
      <c r="J369" s="111" t="str">
        <f t="shared" si="50"/>
        <v/>
      </c>
      <c r="K369" s="108" t="str">
        <f ca="1">IFERROR(CONCATENATE(VLOOKUP(S369,一覧!D:E,2,0)," ",VLOOKUP(S369,一覧!D:P,13,0)),"")</f>
        <v/>
      </c>
      <c r="L369" s="104" t="str">
        <f t="shared" si="51"/>
        <v/>
      </c>
      <c r="M369" s="109" t="str">
        <f t="shared" si="52"/>
        <v/>
      </c>
      <c r="N369" s="98"/>
      <c r="O369" s="110">
        <f t="shared" si="53"/>
        <v>1</v>
      </c>
      <c r="P369" s="103" t="str">
        <f>IF(O369="","",IF(SUM(O$9:O369)&gt;'1_使用順の確定'!$D$12,"",SUM(O$9:O369)))</f>
        <v/>
      </c>
      <c r="Q369" s="103" t="str">
        <f t="shared" si="54"/>
        <v/>
      </c>
      <c r="R369" s="103" t="str">
        <f t="shared" si="55"/>
        <v/>
      </c>
      <c r="S369" s="103" t="str">
        <f t="shared" si="56"/>
        <v/>
      </c>
      <c r="T369" s="105" t="str">
        <f t="shared" si="57"/>
        <v/>
      </c>
    </row>
    <row r="370" spans="2:20" x14ac:dyDescent="0.25">
      <c r="B370" s="146"/>
      <c r="C370" s="146"/>
      <c r="D370" s="98"/>
      <c r="F370" s="98"/>
      <c r="G370" s="106">
        <v>46109</v>
      </c>
      <c r="H370" s="97" t="str">
        <f t="shared" si="49"/>
        <v>土</v>
      </c>
      <c r="I370" s="107" t="str">
        <f>IF(OR(H370="土",H370="日",COUNTIF(祝日!A:A,'2_学校予定の入力'!G370)&gt;0),"○","")</f>
        <v>○</v>
      </c>
      <c r="J370" s="111" t="str">
        <f t="shared" si="50"/>
        <v/>
      </c>
      <c r="K370" s="108" t="str">
        <f ca="1">IFERROR(CONCATENATE(VLOOKUP(S370,一覧!D:E,2,0)," ",VLOOKUP(S370,一覧!D:P,13,0)),"")</f>
        <v/>
      </c>
      <c r="L370" s="104" t="str">
        <f t="shared" si="51"/>
        <v/>
      </c>
      <c r="M370" s="109" t="str">
        <f t="shared" si="52"/>
        <v/>
      </c>
      <c r="N370" s="98"/>
      <c r="O370" s="110" t="str">
        <f t="shared" si="53"/>
        <v/>
      </c>
      <c r="P370" s="103" t="str">
        <f>IF(O370="","",IF(SUM(O$9:O370)&gt;'1_使用順の確定'!$D$12,"",SUM(O$9:O370)))</f>
        <v/>
      </c>
      <c r="Q370" s="103" t="str">
        <f t="shared" si="54"/>
        <v/>
      </c>
      <c r="R370" s="103" t="str">
        <f t="shared" si="55"/>
        <v/>
      </c>
      <c r="S370" s="103" t="str">
        <f t="shared" si="56"/>
        <v/>
      </c>
      <c r="T370" s="105" t="str">
        <f t="shared" si="57"/>
        <v/>
      </c>
    </row>
    <row r="371" spans="2:20" x14ac:dyDescent="0.25">
      <c r="B371" s="146"/>
      <c r="C371" s="146"/>
      <c r="D371" s="98"/>
      <c r="F371" s="98"/>
      <c r="G371" s="106">
        <v>46110</v>
      </c>
      <c r="H371" s="97" t="str">
        <f t="shared" si="49"/>
        <v>日</v>
      </c>
      <c r="I371" s="107" t="str">
        <f>IF(OR(H371="土",H371="日",COUNTIF(祝日!A:A,'2_学校予定の入力'!G371)&gt;0),"○","")</f>
        <v>○</v>
      </c>
      <c r="J371" s="111" t="str">
        <f t="shared" si="50"/>
        <v/>
      </c>
      <c r="K371" s="108" t="str">
        <f ca="1">IFERROR(CONCATENATE(VLOOKUP(S371,一覧!D:E,2,0)," ",VLOOKUP(S371,一覧!D:P,13,0)),"")</f>
        <v/>
      </c>
      <c r="L371" s="104" t="str">
        <f t="shared" si="51"/>
        <v/>
      </c>
      <c r="M371" s="109" t="str">
        <f t="shared" si="52"/>
        <v/>
      </c>
      <c r="N371" s="98"/>
      <c r="O371" s="110" t="str">
        <f t="shared" si="53"/>
        <v/>
      </c>
      <c r="P371" s="103" t="str">
        <f>IF(O371="","",IF(SUM(O$9:O371)&gt;'1_使用順の確定'!$D$12,"",SUM(O$9:O371)))</f>
        <v/>
      </c>
      <c r="Q371" s="103" t="str">
        <f t="shared" si="54"/>
        <v/>
      </c>
      <c r="R371" s="103" t="str">
        <f t="shared" si="55"/>
        <v/>
      </c>
      <c r="S371" s="103" t="str">
        <f t="shared" si="56"/>
        <v/>
      </c>
      <c r="T371" s="105" t="str">
        <f t="shared" si="57"/>
        <v/>
      </c>
    </row>
    <row r="372" spans="2:20" x14ac:dyDescent="0.25">
      <c r="B372" s="146"/>
      <c r="C372" s="146"/>
      <c r="D372" s="98"/>
      <c r="F372" s="98"/>
      <c r="G372" s="106">
        <v>46111</v>
      </c>
      <c r="H372" s="97" t="str">
        <f t="shared" si="49"/>
        <v>月</v>
      </c>
      <c r="I372" s="107" t="str">
        <f>IF(OR(H372="土",H372="日",COUNTIF(祝日!A:A,'2_学校予定の入力'!G372)&gt;0),"○","")</f>
        <v/>
      </c>
      <c r="J372" s="111" t="str">
        <f t="shared" si="50"/>
        <v/>
      </c>
      <c r="K372" s="108" t="str">
        <f ca="1">IFERROR(CONCATENATE(VLOOKUP(S372,一覧!D:E,2,0)," ",VLOOKUP(S372,一覧!D:P,13,0)),"")</f>
        <v/>
      </c>
      <c r="L372" s="104" t="str">
        <f t="shared" si="51"/>
        <v/>
      </c>
      <c r="M372" s="109" t="str">
        <f t="shared" si="52"/>
        <v/>
      </c>
      <c r="N372" s="98"/>
      <c r="O372" s="110">
        <f t="shared" si="53"/>
        <v>1</v>
      </c>
      <c r="P372" s="103" t="str">
        <f>IF(O372="","",IF(SUM(O$9:O372)&gt;'1_使用順の確定'!$D$12,"",SUM(O$9:O372)))</f>
        <v/>
      </c>
      <c r="Q372" s="103" t="str">
        <f t="shared" si="54"/>
        <v/>
      </c>
      <c r="R372" s="103" t="str">
        <f t="shared" si="55"/>
        <v/>
      </c>
      <c r="S372" s="103" t="str">
        <f t="shared" si="56"/>
        <v/>
      </c>
      <c r="T372" s="105" t="str">
        <f t="shared" si="57"/>
        <v/>
      </c>
    </row>
    <row r="373" spans="2:20" x14ac:dyDescent="0.25">
      <c r="B373" s="146"/>
      <c r="C373" s="146"/>
      <c r="D373" s="98"/>
      <c r="F373" s="98"/>
      <c r="G373" s="106">
        <v>46112</v>
      </c>
      <c r="H373" s="97" t="str">
        <f t="shared" si="49"/>
        <v>火</v>
      </c>
      <c r="I373" s="107" t="str">
        <f>IF(OR(H373="土",H373="日",COUNTIF(祝日!A:A,'2_学校予定の入力'!G373)&gt;0),"○","")</f>
        <v/>
      </c>
      <c r="J373" s="111" t="str">
        <f t="shared" si="50"/>
        <v/>
      </c>
      <c r="K373" s="108" t="str">
        <f ca="1">IFERROR(CONCATENATE(VLOOKUP(S373,一覧!D:E,2,0)," ",VLOOKUP(S373,一覧!D:P,13,0)),"")</f>
        <v/>
      </c>
      <c r="L373" s="104" t="str">
        <f t="shared" si="51"/>
        <v/>
      </c>
      <c r="M373" s="109" t="str">
        <f t="shared" si="52"/>
        <v/>
      </c>
      <c r="N373" s="98"/>
      <c r="O373" s="110">
        <f t="shared" si="53"/>
        <v>1</v>
      </c>
      <c r="P373" s="103" t="str">
        <f>IF(O373="","",IF(SUM(O$9:O373)&gt;'1_使用順の確定'!$D$12,"",SUM(O$9:O373)))</f>
        <v/>
      </c>
      <c r="Q373" s="103" t="str">
        <f t="shared" si="54"/>
        <v/>
      </c>
      <c r="R373" s="103" t="str">
        <f t="shared" si="55"/>
        <v/>
      </c>
      <c r="S373" s="103" t="str">
        <f t="shared" si="56"/>
        <v/>
      </c>
      <c r="T373" s="105" t="str">
        <f t="shared" si="57"/>
        <v/>
      </c>
    </row>
    <row r="374" spans="2:20" x14ac:dyDescent="0.25">
      <c r="B374" s="146"/>
      <c r="C374" s="146"/>
      <c r="D374" s="98"/>
      <c r="F374" s="98"/>
      <c r="G374" s="106">
        <v>46113</v>
      </c>
      <c r="H374" s="97" t="str">
        <f t="shared" si="49"/>
        <v>水</v>
      </c>
      <c r="I374" s="107" t="str">
        <f>IF(OR(H374="土",H374="日",COUNTIF(祝日!A:A,'2_学校予定の入力'!G374)&gt;0),"○","")</f>
        <v/>
      </c>
      <c r="J374" s="111" t="str">
        <f t="shared" si="50"/>
        <v/>
      </c>
      <c r="K374" s="108" t="str">
        <f ca="1">IFERROR(CONCATENATE(VLOOKUP(S374,一覧!D:E,2,0)," ",VLOOKUP(S374,一覧!D:P,13,0)),"")</f>
        <v/>
      </c>
      <c r="L374" s="104" t="str">
        <f t="shared" si="51"/>
        <v/>
      </c>
      <c r="M374" s="109" t="str">
        <f t="shared" si="52"/>
        <v/>
      </c>
      <c r="N374" s="98"/>
      <c r="O374" s="110">
        <f t="shared" si="53"/>
        <v>1</v>
      </c>
      <c r="P374" s="103" t="str">
        <f>IF(O374="","",IF(SUM(O$9:O374)&gt;'1_使用順の確定'!$D$12,"",SUM(O$9:O374)))</f>
        <v/>
      </c>
      <c r="Q374" s="103" t="str">
        <f t="shared" si="54"/>
        <v/>
      </c>
      <c r="R374" s="103" t="str">
        <f t="shared" si="55"/>
        <v/>
      </c>
      <c r="S374" s="103" t="str">
        <f t="shared" si="56"/>
        <v/>
      </c>
      <c r="T374" s="105" t="str">
        <f t="shared" si="57"/>
        <v/>
      </c>
    </row>
    <row r="375" spans="2:20" x14ac:dyDescent="0.25">
      <c r="B375" s="146"/>
      <c r="C375" s="146"/>
      <c r="D375" s="98"/>
      <c r="G375" s="106">
        <v>46114</v>
      </c>
      <c r="H375" s="97" t="str">
        <f t="shared" si="49"/>
        <v>木</v>
      </c>
      <c r="I375" s="107" t="str">
        <f>IF(OR(H375="土",H375="日",COUNTIF(祝日!A:A,'2_学校予定の入力'!G375)&gt;0),"○","")</f>
        <v/>
      </c>
      <c r="J375" s="111" t="str">
        <f t="shared" si="50"/>
        <v/>
      </c>
      <c r="K375" s="108" t="str">
        <f ca="1">IFERROR(CONCATENATE(VLOOKUP(S375,一覧!D:E,2,0)," ",VLOOKUP(S375,一覧!D:P,13,0)),"")</f>
        <v/>
      </c>
      <c r="L375" s="104" t="str">
        <f t="shared" si="51"/>
        <v/>
      </c>
      <c r="M375" s="109" t="str">
        <f t="shared" si="52"/>
        <v/>
      </c>
      <c r="N375" s="98"/>
      <c r="O375" s="110">
        <f t="shared" si="53"/>
        <v>1</v>
      </c>
      <c r="P375" s="103" t="str">
        <f>IF(O375="","",IF(SUM(O$9:O375)&gt;'1_使用順の確定'!$D$12,"",SUM(O$9:O375)))</f>
        <v/>
      </c>
      <c r="Q375" s="103" t="str">
        <f t="shared" si="54"/>
        <v/>
      </c>
      <c r="R375" s="103" t="str">
        <f t="shared" si="55"/>
        <v/>
      </c>
      <c r="S375" s="103" t="str">
        <f t="shared" si="56"/>
        <v/>
      </c>
      <c r="T375" s="105" t="str">
        <f t="shared" si="57"/>
        <v/>
      </c>
    </row>
    <row r="376" spans="2:20" x14ac:dyDescent="0.25">
      <c r="B376" s="146"/>
      <c r="C376" s="146"/>
      <c r="D376" s="98"/>
      <c r="G376" s="106">
        <v>46115</v>
      </c>
      <c r="H376" s="97" t="str">
        <f t="shared" si="49"/>
        <v>金</v>
      </c>
      <c r="I376" s="107" t="str">
        <f>IF(OR(H376="土",H376="日",COUNTIF(祝日!A:A,'2_学校予定の入力'!G376)&gt;0),"○","")</f>
        <v/>
      </c>
      <c r="J376" s="111" t="str">
        <f t="shared" si="50"/>
        <v/>
      </c>
      <c r="K376" s="108" t="str">
        <f ca="1">IFERROR(CONCATENATE(VLOOKUP(S376,一覧!D:E,2,0)," ",VLOOKUP(S376,一覧!D:P,13,0)),"")</f>
        <v/>
      </c>
      <c r="L376" s="104" t="str">
        <f t="shared" si="51"/>
        <v/>
      </c>
      <c r="M376" s="109" t="str">
        <f t="shared" si="52"/>
        <v/>
      </c>
      <c r="N376" s="98"/>
      <c r="O376" s="110">
        <f t="shared" si="53"/>
        <v>1</v>
      </c>
      <c r="P376" s="103" t="str">
        <f>IF(O376="","",IF(SUM(O$9:O376)&gt;'1_使用順の確定'!$D$12,"",SUM(O$9:O376)))</f>
        <v/>
      </c>
      <c r="Q376" s="103" t="str">
        <f t="shared" si="54"/>
        <v/>
      </c>
      <c r="R376" s="103" t="str">
        <f t="shared" si="55"/>
        <v/>
      </c>
      <c r="S376" s="103" t="str">
        <f t="shared" si="56"/>
        <v/>
      </c>
      <c r="T376" s="105" t="str">
        <f t="shared" si="57"/>
        <v/>
      </c>
    </row>
    <row r="377" spans="2:20" x14ac:dyDescent="0.25">
      <c r="B377" s="146"/>
      <c r="C377" s="146"/>
      <c r="D377" s="98"/>
      <c r="G377" s="106">
        <v>46116</v>
      </c>
      <c r="H377" s="97" t="str">
        <f t="shared" si="49"/>
        <v>土</v>
      </c>
      <c r="I377" s="107" t="str">
        <f>IF(OR(H377="土",H377="日",COUNTIF(祝日!A:A,'2_学校予定の入力'!G377)&gt;0),"○","")</f>
        <v>○</v>
      </c>
      <c r="J377" s="111" t="str">
        <f t="shared" si="50"/>
        <v/>
      </c>
      <c r="K377" s="108" t="str">
        <f ca="1">IFERROR(CONCATENATE(VLOOKUP(S377,一覧!D:E,2,0)," ",VLOOKUP(S377,一覧!D:P,13,0)),"")</f>
        <v/>
      </c>
      <c r="L377" s="104" t="str">
        <f t="shared" si="51"/>
        <v/>
      </c>
      <c r="M377" s="109" t="str">
        <f t="shared" si="52"/>
        <v/>
      </c>
      <c r="O377" s="110" t="str">
        <f t="shared" si="53"/>
        <v/>
      </c>
      <c r="P377" s="103" t="str">
        <f>IF(O377="","",IF(SUM(O$9:O377)&gt;'1_使用順の確定'!$D$12,"",SUM(O$9:O377)))</f>
        <v/>
      </c>
      <c r="Q377" s="103" t="str">
        <f t="shared" si="54"/>
        <v/>
      </c>
      <c r="R377" s="103" t="str">
        <f t="shared" si="55"/>
        <v/>
      </c>
      <c r="S377" s="103" t="str">
        <f t="shared" si="56"/>
        <v/>
      </c>
      <c r="T377" s="105" t="str">
        <f t="shared" si="57"/>
        <v/>
      </c>
    </row>
    <row r="378" spans="2:20" x14ac:dyDescent="0.25">
      <c r="B378" s="146"/>
      <c r="C378" s="146"/>
      <c r="D378" s="98"/>
      <c r="G378" s="106">
        <v>46117</v>
      </c>
      <c r="H378" s="97" t="str">
        <f t="shared" si="49"/>
        <v>日</v>
      </c>
      <c r="I378" s="107" t="str">
        <f>IF(OR(H378="土",H378="日",COUNTIF(祝日!A:A,'2_学校予定の入力'!G378)&gt;0),"○","")</f>
        <v>○</v>
      </c>
      <c r="J378" s="111" t="str">
        <f t="shared" si="50"/>
        <v/>
      </c>
      <c r="K378" s="108" t="str">
        <f ca="1">IFERROR(CONCATENATE(VLOOKUP(S378,一覧!D:E,2,0)," ",VLOOKUP(S378,一覧!D:P,13,0)),"")</f>
        <v/>
      </c>
      <c r="L378" s="104" t="str">
        <f t="shared" si="51"/>
        <v/>
      </c>
      <c r="M378" s="109" t="str">
        <f t="shared" si="52"/>
        <v/>
      </c>
      <c r="O378" s="110" t="str">
        <f t="shared" si="53"/>
        <v/>
      </c>
      <c r="P378" s="103" t="str">
        <f>IF(O378="","",IF(SUM(O$9:O378)&gt;'1_使用順の確定'!$D$12,"",SUM(O$9:O378)))</f>
        <v/>
      </c>
      <c r="Q378" s="103" t="str">
        <f t="shared" si="54"/>
        <v/>
      </c>
      <c r="R378" s="103" t="str">
        <f t="shared" si="55"/>
        <v/>
      </c>
      <c r="S378" s="103" t="str">
        <f t="shared" si="56"/>
        <v/>
      </c>
      <c r="T378" s="105" t="str">
        <f t="shared" si="57"/>
        <v/>
      </c>
    </row>
    <row r="379" spans="2:20" x14ac:dyDescent="0.25">
      <c r="B379" s="146"/>
      <c r="C379" s="146"/>
      <c r="D379" s="98"/>
    </row>
    <row r="380" spans="2:20" x14ac:dyDescent="0.25">
      <c r="B380" s="146"/>
      <c r="C380" s="146"/>
      <c r="D380" s="98"/>
    </row>
    <row r="381" spans="2:20" x14ac:dyDescent="0.25">
      <c r="B381" s="146"/>
      <c r="C381" s="146"/>
      <c r="D381" s="98"/>
    </row>
    <row r="382" spans="2:20" x14ac:dyDescent="0.25">
      <c r="B382" s="146"/>
      <c r="C382" s="146"/>
      <c r="D382" s="98"/>
    </row>
    <row r="383" spans="2:20" x14ac:dyDescent="0.25">
      <c r="B383" s="146"/>
      <c r="C383" s="146"/>
      <c r="D383" s="98"/>
    </row>
    <row r="384" spans="2:20" x14ac:dyDescent="0.25">
      <c r="B384" s="146"/>
      <c r="C384" s="146"/>
      <c r="D384" s="98"/>
    </row>
    <row r="385" spans="2:4" x14ac:dyDescent="0.25">
      <c r="B385" s="146"/>
      <c r="C385" s="146"/>
      <c r="D385" s="98"/>
    </row>
    <row r="386" spans="2:4" x14ac:dyDescent="0.25">
      <c r="B386" s="146"/>
      <c r="C386" s="146"/>
      <c r="D386" s="98"/>
    </row>
    <row r="387" spans="2:4" x14ac:dyDescent="0.25">
      <c r="B387" s="146"/>
      <c r="C387" s="146"/>
      <c r="D387" s="98"/>
    </row>
    <row r="388" spans="2:4" x14ac:dyDescent="0.25">
      <c r="B388" s="146"/>
      <c r="C388" s="146"/>
      <c r="D388" s="98"/>
    </row>
    <row r="389" spans="2:4" x14ac:dyDescent="0.25">
      <c r="B389" s="146"/>
      <c r="C389" s="146"/>
      <c r="D389" s="98"/>
    </row>
    <row r="390" spans="2:4" x14ac:dyDescent="0.25">
      <c r="B390" s="146"/>
      <c r="C390" s="146"/>
      <c r="D390" s="98"/>
    </row>
    <row r="391" spans="2:4" x14ac:dyDescent="0.25">
      <c r="B391" s="146"/>
      <c r="C391" s="146"/>
      <c r="D391" s="98"/>
    </row>
    <row r="392" spans="2:4" x14ac:dyDescent="0.25">
      <c r="B392" s="146"/>
      <c r="C392" s="146"/>
      <c r="D392" s="98"/>
    </row>
  </sheetData>
  <sheetProtection sheet="1" objects="1" scenarios="1"/>
  <mergeCells count="69">
    <mergeCell ref="D46:E46"/>
    <mergeCell ref="D47:E47"/>
    <mergeCell ref="D48:E48"/>
    <mergeCell ref="D45:E45"/>
    <mergeCell ref="G7:M7"/>
    <mergeCell ref="G8:H8"/>
    <mergeCell ref="J8:K8"/>
    <mergeCell ref="D37:E37"/>
    <mergeCell ref="D38:E38"/>
    <mergeCell ref="D44:E44"/>
    <mergeCell ref="D39:E39"/>
    <mergeCell ref="D40:E40"/>
    <mergeCell ref="D41:E41"/>
    <mergeCell ref="D42:E42"/>
    <mergeCell ref="D43:E43"/>
    <mergeCell ref="D81:E81"/>
    <mergeCell ref="D74:E74"/>
    <mergeCell ref="D75:E75"/>
    <mergeCell ref="D76:E76"/>
    <mergeCell ref="D77:E77"/>
    <mergeCell ref="D78:E78"/>
    <mergeCell ref="D79:E79"/>
    <mergeCell ref="D80:E80"/>
    <mergeCell ref="D113:E113"/>
    <mergeCell ref="D93:E93"/>
    <mergeCell ref="D82:E82"/>
    <mergeCell ref="D83:E83"/>
    <mergeCell ref="D84:E84"/>
    <mergeCell ref="D85:E85"/>
    <mergeCell ref="D86:E86"/>
    <mergeCell ref="D87:E87"/>
    <mergeCell ref="D88:E88"/>
    <mergeCell ref="D89:E89"/>
    <mergeCell ref="D90:E90"/>
    <mergeCell ref="D91:E91"/>
    <mergeCell ref="D92:E92"/>
    <mergeCell ref="D102:E102"/>
    <mergeCell ref="D103:E103"/>
    <mergeCell ref="D104:E104"/>
    <mergeCell ref="D111:E111"/>
    <mergeCell ref="D112:E112"/>
    <mergeCell ref="D97:E97"/>
    <mergeCell ref="D98:E98"/>
    <mergeCell ref="D99:E99"/>
    <mergeCell ref="D100:E100"/>
    <mergeCell ref="D101:E101"/>
    <mergeCell ref="D114:E114"/>
    <mergeCell ref="D115:E115"/>
    <mergeCell ref="D73:E73"/>
    <mergeCell ref="D124:E124"/>
    <mergeCell ref="D125:E125"/>
    <mergeCell ref="D117:E117"/>
    <mergeCell ref="D106:E106"/>
    <mergeCell ref="D107:E107"/>
    <mergeCell ref="D108:E108"/>
    <mergeCell ref="D109:E109"/>
    <mergeCell ref="D110:E110"/>
    <mergeCell ref="D116:E116"/>
    <mergeCell ref="D105:E105"/>
    <mergeCell ref="D94:E94"/>
    <mergeCell ref="D95:E95"/>
    <mergeCell ref="D96:E96"/>
    <mergeCell ref="D126:E126"/>
    <mergeCell ref="D118:E118"/>
    <mergeCell ref="D119:E119"/>
    <mergeCell ref="D120:E120"/>
    <mergeCell ref="D121:E121"/>
    <mergeCell ref="D122:E122"/>
    <mergeCell ref="D123:E123"/>
  </mergeCells>
  <phoneticPr fontId="2"/>
  <conditionalFormatting sqref="H9:H378 C8">
    <cfRule type="expression" dxfId="2" priority="4">
      <formula>D8="○"</formula>
    </cfRule>
  </conditionalFormatting>
  <dataValidations count="2">
    <dataValidation type="list" allowBlank="1" showInputMessage="1" showErrorMessage="1" sqref="C28:C32">
      <formula1>"国語,社会,数学,理科,英語"</formula1>
    </dataValidation>
    <dataValidation type="list" allowBlank="1" showInputMessage="1" showErrorMessage="1" sqref="C17:C21">
      <formula1>"×"</formula1>
    </dataValidation>
  </dataValidations>
  <pageMargins left="0.51181102362204722" right="0.51181102362204722" top="0.74803149606299213" bottom="0.55118110236220474" header="0.31496062992125984" footer="0.31496062992125984"/>
  <pageSetup paperSize="8" fitToHeight="0" orientation="portrait" r:id="rId1"/>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ignoredErrors>
    <ignoredError sqref="K10"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2" id="{33AD88A3-B9C0-4555-AAA5-7A5D83D27924}">
            <xm:f>'1_使用順の確定'!$D$12=72</xm:f>
            <x14:dxf>
              <font>
                <color auto="1"/>
              </font>
              <fill>
                <patternFill patternType="solid">
                  <fgColor theme="0" tint="-0.24994659260841701"/>
                  <bgColor theme="0" tint="-0.14996795556505021"/>
                </patternFill>
              </fill>
            </x14:dxf>
          </x14:cfRule>
          <xm:sqref>C31:C32</xm:sqref>
        </x14:conditionalFormatting>
        <x14:conditionalFormatting xmlns:xm="http://schemas.microsoft.com/office/excel/2006/main">
          <x14:cfRule type="expression" priority="1" id="{162FCBB1-A2B3-4D0F-8B14-180C51FAA69B}">
            <xm:f>OR($C38="土曜日",$C38="日曜日",COUNTIF(祝日!$A:$A,$B38)&gt;0)</xm:f>
            <x14:dxf>
              <font>
                <color rgb="FFFF0000"/>
              </font>
            </x14:dxf>
          </x14:cfRule>
          <xm:sqref>C38:C126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A142"/>
  <sheetViews>
    <sheetView showGridLines="0" zoomScale="90" zoomScaleNormal="90" workbookViewId="0">
      <pane xSplit="3" ySplit="5" topLeftCell="N111" activePane="bottomRight" state="frozen"/>
      <selection activeCell="A3" sqref="A3:C26"/>
      <selection pane="topRight" activeCell="A3" sqref="A3:C26"/>
      <selection pane="bottomLeft" activeCell="A3" sqref="A3:C26"/>
      <selection pane="bottomRight" activeCell="A3" sqref="A3:C26"/>
    </sheetView>
  </sheetViews>
  <sheetFormatPr defaultRowHeight="14.25" x14ac:dyDescent="0.25"/>
  <cols>
    <col min="1" max="1" width="4.125" style="50" customWidth="1"/>
    <col min="2" max="2" width="9" style="50"/>
    <col min="3" max="3" width="1.125" style="50" customWidth="1"/>
    <col min="4" max="4" width="9" style="50"/>
    <col min="5" max="5" width="9" style="52"/>
    <col min="6" max="6" width="1.125" style="50" customWidth="1"/>
    <col min="7" max="7" width="9" style="50" customWidth="1"/>
    <col min="8" max="8" width="4.75" style="50" customWidth="1"/>
    <col min="9" max="9" width="1.125" style="50" customWidth="1"/>
    <col min="10" max="11" width="6.625" style="50" customWidth="1"/>
    <col min="12" max="12" width="3.125" style="50" customWidth="1"/>
    <col min="13" max="13" width="7.125" style="50" bestFit="1" customWidth="1"/>
    <col min="14" max="15" width="5.5" style="50" customWidth="1"/>
    <col min="16" max="16" width="30" style="50" customWidth="1"/>
    <col min="17" max="23" width="9" style="50" customWidth="1"/>
    <col min="24" max="25" width="4.125" style="50" customWidth="1"/>
    <col min="26" max="26" width="1.375" style="50" customWidth="1"/>
    <col min="27" max="33" width="8.625" style="50" customWidth="1"/>
    <col min="34" max="41" width="4.125" style="50" customWidth="1"/>
    <col min="42" max="42" width="1.375" style="50" customWidth="1"/>
    <col min="43" max="49" width="9" style="50"/>
    <col min="50" max="50" width="4.125" style="50" customWidth="1"/>
    <col min="51" max="51" width="4" style="50" customWidth="1"/>
    <col min="52" max="52" width="3.25" style="50" bestFit="1" customWidth="1"/>
    <col min="53" max="53" width="6.125" style="50" customWidth="1"/>
    <col min="54" max="16384" width="9" style="50"/>
  </cols>
  <sheetData>
    <row r="1" spans="1:53" s="55" customFormat="1" x14ac:dyDescent="0.25">
      <c r="E1" s="56"/>
      <c r="M1" s="87" t="s">
        <v>132</v>
      </c>
      <c r="N1" s="87"/>
      <c r="O1" s="87"/>
      <c r="P1" s="87"/>
      <c r="Q1" s="87">
        <v>1</v>
      </c>
      <c r="R1" s="87">
        <v>2</v>
      </c>
      <c r="S1" s="87">
        <v>3</v>
      </c>
      <c r="T1" s="87">
        <v>4</v>
      </c>
      <c r="U1" s="87">
        <v>5</v>
      </c>
      <c r="V1" s="87">
        <v>6</v>
      </c>
      <c r="W1" s="87">
        <v>7</v>
      </c>
      <c r="X1" s="55">
        <v>8</v>
      </c>
      <c r="Y1" s="55">
        <v>9</v>
      </c>
      <c r="Z1" s="55">
        <v>10</v>
      </c>
      <c r="AA1" s="55">
        <v>11</v>
      </c>
      <c r="AB1" s="55">
        <v>12</v>
      </c>
      <c r="AC1" s="55">
        <v>13</v>
      </c>
      <c r="AD1" s="55">
        <v>14</v>
      </c>
      <c r="AE1" s="55">
        <v>15</v>
      </c>
      <c r="AF1" s="55">
        <v>16</v>
      </c>
      <c r="AG1" s="55">
        <v>17</v>
      </c>
      <c r="AH1" s="55">
        <v>18</v>
      </c>
      <c r="AI1" s="55">
        <v>19</v>
      </c>
      <c r="AJ1" s="55">
        <v>20</v>
      </c>
      <c r="AK1" s="55">
        <v>21</v>
      </c>
      <c r="AL1" s="55">
        <v>22</v>
      </c>
      <c r="AM1" s="55">
        <v>23</v>
      </c>
      <c r="AN1" s="55">
        <v>24</v>
      </c>
      <c r="AO1" s="55">
        <v>25</v>
      </c>
      <c r="AP1" s="55">
        <v>26</v>
      </c>
      <c r="AQ1" s="55">
        <v>27</v>
      </c>
      <c r="AR1" s="55">
        <v>28</v>
      </c>
      <c r="AS1" s="55">
        <v>29</v>
      </c>
      <c r="AT1" s="55">
        <v>30</v>
      </c>
      <c r="AU1" s="55">
        <v>31</v>
      </c>
      <c r="AV1" s="55">
        <v>32</v>
      </c>
      <c r="AW1" s="55">
        <v>33</v>
      </c>
    </row>
    <row r="2" spans="1:53" x14ac:dyDescent="0.25">
      <c r="D2" s="57" t="s">
        <v>82</v>
      </c>
      <c r="E2" s="54">
        <f>'1_使用順の確定'!D12</f>
        <v>120</v>
      </c>
    </row>
    <row r="4" spans="1:53" x14ac:dyDescent="0.25">
      <c r="A4" s="58" t="s">
        <v>83</v>
      </c>
      <c r="B4" s="50" t="s">
        <v>7</v>
      </c>
      <c r="D4" s="50">
        <f>'1_使用順の確定'!C16</f>
        <v>0</v>
      </c>
      <c r="E4" s="59">
        <f>'1_使用順の確定'!C25</f>
        <v>0</v>
      </c>
      <c r="O4" s="58"/>
      <c r="P4" s="60"/>
      <c r="Q4" s="58"/>
      <c r="R4" s="58"/>
      <c r="S4" s="58"/>
      <c r="T4" s="58"/>
      <c r="U4" s="58"/>
      <c r="V4" s="58"/>
      <c r="W4" s="58"/>
      <c r="Y4" s="50" t="s">
        <v>133</v>
      </c>
      <c r="AI4" s="50" t="s">
        <v>135</v>
      </c>
      <c r="AX4" s="58"/>
      <c r="AZ4" s="58"/>
    </row>
    <row r="5" spans="1:53" x14ac:dyDescent="0.25">
      <c r="B5" s="61" t="e">
        <f>MATCH(D4,Q5:W5,0)+IF($E$2=90,10,0)+IF(AND($E$2&lt;&gt;90,LEFT(E4,2)="なる"),26,0)</f>
        <v>#N/A</v>
      </c>
      <c r="D5" s="61" t="s">
        <v>84</v>
      </c>
      <c r="E5" s="61" t="s">
        <v>85</v>
      </c>
      <c r="M5" s="62">
        <v>120</v>
      </c>
      <c r="N5" s="62">
        <v>90</v>
      </c>
      <c r="O5" s="62" t="s">
        <v>244</v>
      </c>
      <c r="P5" s="63" t="s">
        <v>116</v>
      </c>
      <c r="Q5" s="62" t="s">
        <v>245</v>
      </c>
      <c r="R5" s="62" t="s">
        <v>246</v>
      </c>
      <c r="S5" s="62" t="s">
        <v>247</v>
      </c>
      <c r="T5" s="62" t="s">
        <v>248</v>
      </c>
      <c r="U5" s="62"/>
      <c r="V5" s="62"/>
      <c r="W5" s="62"/>
      <c r="Y5" s="64">
        <v>90</v>
      </c>
      <c r="AA5" s="64" t="str">
        <f>Q5</f>
        <v>光村図書</v>
      </c>
      <c r="AB5" s="64" t="str">
        <f t="shared" ref="AB5:AG5" si="0">R5</f>
        <v>教育出版</v>
      </c>
      <c r="AC5" s="64" t="str">
        <f t="shared" si="0"/>
        <v>三省堂</v>
      </c>
      <c r="AD5" s="64" t="str">
        <f t="shared" si="0"/>
        <v>東京書籍</v>
      </c>
      <c r="AE5" s="64">
        <f t="shared" si="0"/>
        <v>0</v>
      </c>
      <c r="AF5" s="64">
        <f t="shared" si="0"/>
        <v>0</v>
      </c>
      <c r="AG5" s="64">
        <f t="shared" si="0"/>
        <v>0</v>
      </c>
      <c r="AI5" s="64" t="str">
        <f>Q5</f>
        <v>光村図書</v>
      </c>
      <c r="AJ5" s="64" t="str">
        <f t="shared" ref="AJ5:AO5" si="1">R5</f>
        <v>教育出版</v>
      </c>
      <c r="AK5" s="64" t="str">
        <f t="shared" si="1"/>
        <v>三省堂</v>
      </c>
      <c r="AL5" s="64" t="str">
        <f t="shared" si="1"/>
        <v>東京書籍</v>
      </c>
      <c r="AM5" s="64">
        <f t="shared" si="1"/>
        <v>0</v>
      </c>
      <c r="AN5" s="64">
        <f t="shared" si="1"/>
        <v>0</v>
      </c>
      <c r="AO5" s="64">
        <f t="shared" si="1"/>
        <v>0</v>
      </c>
      <c r="AQ5" s="64" t="str">
        <f t="shared" ref="AQ5:AW5" si="2">Q5</f>
        <v>光村図書</v>
      </c>
      <c r="AR5" s="64" t="str">
        <f t="shared" si="2"/>
        <v>教育出版</v>
      </c>
      <c r="AS5" s="64" t="str">
        <f t="shared" si="2"/>
        <v>三省堂</v>
      </c>
      <c r="AT5" s="64" t="str">
        <f t="shared" si="2"/>
        <v>東京書籍</v>
      </c>
      <c r="AU5" s="64">
        <f t="shared" si="2"/>
        <v>0</v>
      </c>
      <c r="AV5" s="64">
        <f t="shared" si="2"/>
        <v>0</v>
      </c>
      <c r="AW5" s="64">
        <f t="shared" si="2"/>
        <v>0</v>
      </c>
      <c r="AY5" s="171" t="s">
        <v>86</v>
      </c>
      <c r="AZ5" s="172"/>
      <c r="BA5" s="173"/>
    </row>
    <row r="6" spans="1:53" x14ac:dyDescent="0.25">
      <c r="B6" s="65" t="e">
        <f ca="1">IF(AND('1_使用順の確定'!$H$64="OK",BA6&lt;&gt;"-"),BA6,OFFSET(P6,0,$B$5))</f>
        <v>#N/A</v>
      </c>
      <c r="D6" s="65" t="e">
        <f t="shared" ref="D6:D29" ca="1" si="3">CONCATENATE(B$4,B6)</f>
        <v>#N/A</v>
      </c>
      <c r="E6" s="65" t="s">
        <v>87</v>
      </c>
      <c r="G6" s="67"/>
      <c r="H6" s="67"/>
      <c r="J6" s="67"/>
      <c r="K6" s="67"/>
      <c r="M6" s="65" t="s">
        <v>249</v>
      </c>
      <c r="N6" s="65" t="s">
        <v>249</v>
      </c>
      <c r="O6" s="65"/>
      <c r="P6" s="66" t="s">
        <v>137</v>
      </c>
      <c r="Q6" s="54">
        <v>1</v>
      </c>
      <c r="R6" s="54">
        <v>1</v>
      </c>
      <c r="S6" s="54">
        <v>1</v>
      </c>
      <c r="T6" s="54">
        <v>1</v>
      </c>
      <c r="U6" s="54"/>
      <c r="V6" s="54"/>
      <c r="W6" s="54"/>
      <c r="Y6" s="68">
        <v>0</v>
      </c>
      <c r="AA6" s="69">
        <f t="shared" ref="AA6:AG25" si="4">Q6-$Y6</f>
        <v>1</v>
      </c>
      <c r="AB6" s="69">
        <f t="shared" si="4"/>
        <v>1</v>
      </c>
      <c r="AC6" s="69">
        <f t="shared" si="4"/>
        <v>1</v>
      </c>
      <c r="AD6" s="69">
        <f t="shared" si="4"/>
        <v>1</v>
      </c>
      <c r="AE6" s="69">
        <f t="shared" si="4"/>
        <v>0</v>
      </c>
      <c r="AF6" s="69">
        <f t="shared" si="4"/>
        <v>0</v>
      </c>
      <c r="AG6" s="69">
        <f t="shared" si="4"/>
        <v>0</v>
      </c>
      <c r="AH6" s="70"/>
      <c r="AI6" s="86"/>
      <c r="AJ6" s="86"/>
      <c r="AK6" s="86"/>
      <c r="AL6" s="86"/>
      <c r="AM6" s="86"/>
      <c r="AN6" s="86"/>
      <c r="AO6" s="86"/>
      <c r="AQ6" s="69">
        <f>Q6+AI6</f>
        <v>1</v>
      </c>
      <c r="AR6" s="69">
        <f t="shared" ref="AR6:AW21" si="5">R6+AJ6</f>
        <v>1</v>
      </c>
      <c r="AS6" s="69">
        <f t="shared" si="5"/>
        <v>1</v>
      </c>
      <c r="AT6" s="69">
        <f t="shared" si="5"/>
        <v>1</v>
      </c>
      <c r="AU6" s="69">
        <f t="shared" si="5"/>
        <v>0</v>
      </c>
      <c r="AV6" s="69">
        <f t="shared" si="5"/>
        <v>0</v>
      </c>
      <c r="AW6" s="69">
        <f t="shared" si="5"/>
        <v>0</v>
      </c>
      <c r="AY6" s="71">
        <f>'1_使用順の確定'!H39</f>
        <v>0</v>
      </c>
      <c r="AZ6" s="72">
        <v>1</v>
      </c>
      <c r="BA6" s="71" t="str">
        <f t="shared" ref="BA6:BA29" si="6">IFERROR(VLOOKUP(E6,$AY$6:$AZ$29,2,0),"-")</f>
        <v>-</v>
      </c>
    </row>
    <row r="7" spans="1:53" x14ac:dyDescent="0.25">
      <c r="B7" s="65" t="e">
        <f ca="1">IF(AND('1_使用順の確定'!$H$64="OK",BA7&lt;&gt;"-"),BA7,OFFSET(P7,0,$B$5))</f>
        <v>#N/A</v>
      </c>
      <c r="D7" s="65" t="e">
        <f t="shared" ca="1" si="3"/>
        <v>#N/A</v>
      </c>
      <c r="E7" s="65" t="s">
        <v>88</v>
      </c>
      <c r="G7" s="67"/>
      <c r="H7" s="67"/>
      <c r="J7" s="67"/>
      <c r="K7" s="67"/>
      <c r="M7" s="65" t="s">
        <v>250</v>
      </c>
      <c r="N7" s="65" t="s">
        <v>250</v>
      </c>
      <c r="O7" s="65"/>
      <c r="P7" s="66" t="s">
        <v>138</v>
      </c>
      <c r="Q7" s="54">
        <v>2</v>
      </c>
      <c r="R7" s="54">
        <v>2</v>
      </c>
      <c r="S7" s="54">
        <v>2</v>
      </c>
      <c r="T7" s="54">
        <v>2</v>
      </c>
      <c r="U7" s="54"/>
      <c r="V7" s="54"/>
      <c r="W7" s="54"/>
      <c r="Y7" s="68">
        <v>0</v>
      </c>
      <c r="AA7" s="69">
        <f t="shared" si="4"/>
        <v>2</v>
      </c>
      <c r="AB7" s="69">
        <f t="shared" si="4"/>
        <v>2</v>
      </c>
      <c r="AC7" s="69">
        <f t="shared" si="4"/>
        <v>2</v>
      </c>
      <c r="AD7" s="69">
        <f t="shared" si="4"/>
        <v>2</v>
      </c>
      <c r="AE7" s="69">
        <f t="shared" si="4"/>
        <v>0</v>
      </c>
      <c r="AF7" s="69">
        <f t="shared" si="4"/>
        <v>0</v>
      </c>
      <c r="AG7" s="69">
        <f t="shared" si="4"/>
        <v>0</v>
      </c>
      <c r="AH7" s="70"/>
      <c r="AI7" s="86"/>
      <c r="AJ7" s="86"/>
      <c r="AK7" s="86"/>
      <c r="AL7" s="86"/>
      <c r="AM7" s="86"/>
      <c r="AN7" s="86"/>
      <c r="AO7" s="86"/>
      <c r="AQ7" s="69">
        <f t="shared" ref="AQ7:AW25" si="7">Q7+AI7</f>
        <v>2</v>
      </c>
      <c r="AR7" s="69">
        <f t="shared" si="5"/>
        <v>2</v>
      </c>
      <c r="AS7" s="69">
        <f t="shared" si="5"/>
        <v>2</v>
      </c>
      <c r="AT7" s="69">
        <f t="shared" si="5"/>
        <v>2</v>
      </c>
      <c r="AU7" s="69">
        <f t="shared" si="5"/>
        <v>0</v>
      </c>
      <c r="AV7" s="69">
        <f t="shared" si="5"/>
        <v>0</v>
      </c>
      <c r="AW7" s="69">
        <f t="shared" si="5"/>
        <v>0</v>
      </c>
      <c r="AY7" s="71">
        <f>'1_使用順の確定'!H40</f>
        <v>0</v>
      </c>
      <c r="AZ7" s="72">
        <v>2</v>
      </c>
      <c r="BA7" s="71" t="str">
        <f t="shared" si="6"/>
        <v>-</v>
      </c>
    </row>
    <row r="8" spans="1:53" x14ac:dyDescent="0.25">
      <c r="B8" s="65" t="e">
        <f ca="1">IF(AND('1_使用順の確定'!$H$64="OK",BA8&lt;&gt;"-"),BA8,OFFSET(P8,0,$B$5))</f>
        <v>#N/A</v>
      </c>
      <c r="D8" s="65" t="e">
        <f t="shared" ca="1" si="3"/>
        <v>#N/A</v>
      </c>
      <c r="E8" s="65" t="s">
        <v>89</v>
      </c>
      <c r="G8" s="67"/>
      <c r="H8" s="67"/>
      <c r="J8" s="67"/>
      <c r="K8" s="67"/>
      <c r="M8" s="65" t="s">
        <v>90</v>
      </c>
      <c r="N8" s="65"/>
      <c r="O8" s="65"/>
      <c r="P8" s="66" t="s">
        <v>139</v>
      </c>
      <c r="Q8" s="54">
        <v>3</v>
      </c>
      <c r="R8" s="54">
        <v>3</v>
      </c>
      <c r="S8" s="54">
        <v>3</v>
      </c>
      <c r="T8" s="54">
        <v>3</v>
      </c>
      <c r="U8" s="54"/>
      <c r="V8" s="54"/>
      <c r="W8" s="54"/>
      <c r="Y8" s="68">
        <v>3</v>
      </c>
      <c r="AA8" s="69">
        <f t="shared" si="4"/>
        <v>0</v>
      </c>
      <c r="AB8" s="69">
        <f t="shared" si="4"/>
        <v>0</v>
      </c>
      <c r="AC8" s="69">
        <f t="shared" si="4"/>
        <v>0</v>
      </c>
      <c r="AD8" s="69">
        <f t="shared" si="4"/>
        <v>0</v>
      </c>
      <c r="AE8" s="69">
        <f t="shared" si="4"/>
        <v>-3</v>
      </c>
      <c r="AF8" s="69">
        <f t="shared" si="4"/>
        <v>-3</v>
      </c>
      <c r="AG8" s="69">
        <f t="shared" si="4"/>
        <v>-3</v>
      </c>
      <c r="AH8" s="70"/>
      <c r="AI8" s="86"/>
      <c r="AJ8" s="86"/>
      <c r="AK8" s="86"/>
      <c r="AL8" s="86"/>
      <c r="AM8" s="86"/>
      <c r="AN8" s="86"/>
      <c r="AO8" s="86"/>
      <c r="AQ8" s="69">
        <f t="shared" si="7"/>
        <v>3</v>
      </c>
      <c r="AR8" s="69">
        <f t="shared" si="5"/>
        <v>3</v>
      </c>
      <c r="AS8" s="69">
        <f t="shared" si="5"/>
        <v>3</v>
      </c>
      <c r="AT8" s="69">
        <f t="shared" si="5"/>
        <v>3</v>
      </c>
      <c r="AU8" s="69">
        <f t="shared" si="5"/>
        <v>0</v>
      </c>
      <c r="AV8" s="69">
        <f t="shared" si="5"/>
        <v>0</v>
      </c>
      <c r="AW8" s="69">
        <f t="shared" si="5"/>
        <v>0</v>
      </c>
      <c r="AY8" s="71">
        <f>'1_使用順の確定'!H41</f>
        <v>0</v>
      </c>
      <c r="AZ8" s="72">
        <v>3</v>
      </c>
      <c r="BA8" s="71" t="str">
        <f t="shared" si="6"/>
        <v>-</v>
      </c>
    </row>
    <row r="9" spans="1:53" x14ac:dyDescent="0.25">
      <c r="B9" s="65" t="e">
        <f ca="1">IF(AND('1_使用順の確定'!$H$64="OK",BA9&lt;&gt;"-"),BA9,OFFSET(P9,0,$B$5))</f>
        <v>#N/A</v>
      </c>
      <c r="D9" s="65" t="e">
        <f t="shared" ca="1" si="3"/>
        <v>#N/A</v>
      </c>
      <c r="E9" s="65" t="s">
        <v>91</v>
      </c>
      <c r="G9" s="67"/>
      <c r="H9" s="67"/>
      <c r="J9" s="67"/>
      <c r="K9" s="67"/>
      <c r="M9" s="65" t="s">
        <v>92</v>
      </c>
      <c r="N9" s="65"/>
      <c r="O9" s="65"/>
      <c r="P9" s="66" t="s">
        <v>140</v>
      </c>
      <c r="Q9" s="54">
        <v>4</v>
      </c>
      <c r="R9" s="54">
        <v>4</v>
      </c>
      <c r="S9" s="54">
        <v>4</v>
      </c>
      <c r="T9" s="54">
        <v>4</v>
      </c>
      <c r="U9" s="54"/>
      <c r="V9" s="54"/>
      <c r="W9" s="54"/>
      <c r="Y9" s="68">
        <v>4</v>
      </c>
      <c r="AA9" s="69">
        <f t="shared" si="4"/>
        <v>0</v>
      </c>
      <c r="AB9" s="69">
        <f t="shared" si="4"/>
        <v>0</v>
      </c>
      <c r="AC9" s="69">
        <f t="shared" si="4"/>
        <v>0</v>
      </c>
      <c r="AD9" s="69">
        <f t="shared" si="4"/>
        <v>0</v>
      </c>
      <c r="AE9" s="69">
        <f t="shared" si="4"/>
        <v>-4</v>
      </c>
      <c r="AF9" s="69">
        <f t="shared" si="4"/>
        <v>-4</v>
      </c>
      <c r="AG9" s="69">
        <f t="shared" si="4"/>
        <v>-4</v>
      </c>
      <c r="AH9" s="70"/>
      <c r="AI9" s="86"/>
      <c r="AJ9" s="86"/>
      <c r="AK9" s="86"/>
      <c r="AL9" s="86"/>
      <c r="AM9" s="86"/>
      <c r="AN9" s="86"/>
      <c r="AO9" s="86"/>
      <c r="AQ9" s="69">
        <f t="shared" si="7"/>
        <v>4</v>
      </c>
      <c r="AR9" s="69">
        <f t="shared" si="5"/>
        <v>4</v>
      </c>
      <c r="AS9" s="69">
        <f t="shared" si="5"/>
        <v>4</v>
      </c>
      <c r="AT9" s="69">
        <f t="shared" si="5"/>
        <v>4</v>
      </c>
      <c r="AU9" s="69">
        <f t="shared" si="5"/>
        <v>0</v>
      </c>
      <c r="AV9" s="69">
        <f t="shared" si="5"/>
        <v>0</v>
      </c>
      <c r="AW9" s="69">
        <f t="shared" si="5"/>
        <v>0</v>
      </c>
      <c r="AY9" s="71">
        <f>'1_使用順の確定'!H42</f>
        <v>0</v>
      </c>
      <c r="AZ9" s="72">
        <v>4</v>
      </c>
      <c r="BA9" s="71" t="str">
        <f t="shared" si="6"/>
        <v>-</v>
      </c>
    </row>
    <row r="10" spans="1:53" x14ac:dyDescent="0.25">
      <c r="B10" s="65" t="e">
        <f ca="1">IF(AND('1_使用順の確定'!$H$64="OK",BA10&lt;&gt;"-"),BA10,OFFSET(P10,0,$B$5))</f>
        <v>#N/A</v>
      </c>
      <c r="D10" s="65" t="e">
        <f t="shared" ca="1" si="3"/>
        <v>#N/A</v>
      </c>
      <c r="E10" s="65" t="s">
        <v>93</v>
      </c>
      <c r="G10" s="67"/>
      <c r="H10" s="67"/>
      <c r="J10" s="67"/>
      <c r="K10" s="67"/>
      <c r="M10" s="65">
        <v>1</v>
      </c>
      <c r="N10" s="65">
        <v>1</v>
      </c>
      <c r="O10" s="65"/>
      <c r="P10" s="66" t="s">
        <v>141</v>
      </c>
      <c r="Q10" s="54">
        <v>5</v>
      </c>
      <c r="R10" s="54">
        <v>5</v>
      </c>
      <c r="S10" s="54">
        <v>5</v>
      </c>
      <c r="T10" s="54">
        <v>5</v>
      </c>
      <c r="U10" s="54"/>
      <c r="V10" s="54"/>
      <c r="W10" s="54"/>
      <c r="Y10" s="68">
        <v>2</v>
      </c>
      <c r="AA10" s="69">
        <f t="shared" si="4"/>
        <v>3</v>
      </c>
      <c r="AB10" s="69">
        <f t="shared" si="4"/>
        <v>3</v>
      </c>
      <c r="AC10" s="69">
        <f t="shared" si="4"/>
        <v>3</v>
      </c>
      <c r="AD10" s="69">
        <f t="shared" si="4"/>
        <v>3</v>
      </c>
      <c r="AE10" s="69">
        <f t="shared" si="4"/>
        <v>-2</v>
      </c>
      <c r="AF10" s="69">
        <f t="shared" si="4"/>
        <v>-2</v>
      </c>
      <c r="AG10" s="69">
        <f t="shared" si="4"/>
        <v>-2</v>
      </c>
      <c r="AH10" s="70"/>
      <c r="AI10" s="71">
        <f>IF((Q10-4)&gt;$O$29,4,IF((Q10-4)&gt;$O$28,3,IF((Q10-4)&gt;$O$27,2,IF((Q10-4)&gt;$O$26,1,0))))</f>
        <v>4</v>
      </c>
      <c r="AJ10" s="71">
        <f t="shared" ref="AJ10:AO10" si="8">IF((R10-4)&gt;$O$29,4,IF((R10-4)&gt;$O$28,3,IF((R10-4)&gt;$O$27,2,IF((R10-4)&gt;$O$26,1,0))))</f>
        <v>4</v>
      </c>
      <c r="AK10" s="71">
        <f t="shared" si="8"/>
        <v>4</v>
      </c>
      <c r="AL10" s="71">
        <f t="shared" si="8"/>
        <v>4</v>
      </c>
      <c r="AM10" s="71">
        <f t="shared" si="8"/>
        <v>0</v>
      </c>
      <c r="AN10" s="71">
        <f t="shared" si="8"/>
        <v>0</v>
      </c>
      <c r="AO10" s="71">
        <f t="shared" si="8"/>
        <v>0</v>
      </c>
      <c r="AQ10" s="69">
        <f t="shared" si="7"/>
        <v>9</v>
      </c>
      <c r="AR10" s="69">
        <f>R10+AJ10</f>
        <v>9</v>
      </c>
      <c r="AS10" s="69">
        <f t="shared" si="5"/>
        <v>9</v>
      </c>
      <c r="AT10" s="69">
        <f t="shared" si="5"/>
        <v>9</v>
      </c>
      <c r="AU10" s="69">
        <f t="shared" si="5"/>
        <v>0</v>
      </c>
      <c r="AV10" s="69">
        <f t="shared" si="5"/>
        <v>0</v>
      </c>
      <c r="AW10" s="69">
        <f t="shared" si="5"/>
        <v>0</v>
      </c>
      <c r="AY10" s="71">
        <f>'1_使用順の確定'!H43</f>
        <v>0</v>
      </c>
      <c r="AZ10" s="72">
        <v>5</v>
      </c>
      <c r="BA10" s="71" t="str">
        <f t="shared" si="6"/>
        <v>-</v>
      </c>
    </row>
    <row r="11" spans="1:53" x14ac:dyDescent="0.25">
      <c r="B11" s="65" t="e">
        <f ca="1">IF(AND('1_使用順の確定'!$H$64="OK",BA11&lt;&gt;"-"),BA11,OFFSET(P11,0,$B$5))</f>
        <v>#N/A</v>
      </c>
      <c r="D11" s="65" t="e">
        <f t="shared" ca="1" si="3"/>
        <v>#N/A</v>
      </c>
      <c r="E11" s="65" t="s">
        <v>94</v>
      </c>
      <c r="G11" s="67"/>
      <c r="H11" s="67"/>
      <c r="J11" s="67"/>
      <c r="K11" s="67"/>
      <c r="M11" s="65">
        <v>2</v>
      </c>
      <c r="N11" s="65">
        <v>2</v>
      </c>
      <c r="O11" s="65"/>
      <c r="P11" s="66" t="s">
        <v>142</v>
      </c>
      <c r="Q11" s="54">
        <v>6</v>
      </c>
      <c r="R11" s="54">
        <v>6</v>
      </c>
      <c r="S11" s="54">
        <v>6</v>
      </c>
      <c r="T11" s="54">
        <v>6</v>
      </c>
      <c r="U11" s="54"/>
      <c r="V11" s="54"/>
      <c r="W11" s="54"/>
      <c r="Y11" s="68">
        <v>2</v>
      </c>
      <c r="AA11" s="69">
        <f t="shared" si="4"/>
        <v>4</v>
      </c>
      <c r="AB11" s="69">
        <f t="shared" si="4"/>
        <v>4</v>
      </c>
      <c r="AC11" s="69">
        <f t="shared" si="4"/>
        <v>4</v>
      </c>
      <c r="AD11" s="69">
        <f t="shared" si="4"/>
        <v>4</v>
      </c>
      <c r="AE11" s="69">
        <f t="shared" si="4"/>
        <v>-2</v>
      </c>
      <c r="AF11" s="69">
        <f t="shared" si="4"/>
        <v>-2</v>
      </c>
      <c r="AG11" s="69">
        <f t="shared" si="4"/>
        <v>-2</v>
      </c>
      <c r="AH11" s="70"/>
      <c r="AI11" s="71">
        <f t="shared" ref="AI11:AI25" si="9">IF((Q11-4)&gt;$O$29,4,IF((Q11-4)&gt;$O$28,3,IF((Q11-4)&gt;$O$27,2,IF((Q11-4)&gt;$O$26,1,0))))</f>
        <v>4</v>
      </c>
      <c r="AJ11" s="71">
        <f t="shared" ref="AJ11:AJ25" si="10">IF((R11-4)&gt;$O$29,4,IF((R11-4)&gt;$O$28,3,IF((R11-4)&gt;$O$27,2,IF((R11-4)&gt;$O$26,1,0))))</f>
        <v>4</v>
      </c>
      <c r="AK11" s="71">
        <f t="shared" ref="AK11:AK25" si="11">IF((S11-4)&gt;$O$29,4,IF((S11-4)&gt;$O$28,3,IF((S11-4)&gt;$O$27,2,IF((S11-4)&gt;$O$26,1,0))))</f>
        <v>4</v>
      </c>
      <c r="AL11" s="71">
        <f t="shared" ref="AL11:AL25" si="12">IF((T11-4)&gt;$O$29,4,IF((T11-4)&gt;$O$28,3,IF((T11-4)&gt;$O$27,2,IF((T11-4)&gt;$O$26,1,0))))</f>
        <v>4</v>
      </c>
      <c r="AM11" s="71">
        <f t="shared" ref="AM11:AM25" si="13">IF((U11-4)&gt;$O$29,4,IF((U11-4)&gt;$O$28,3,IF((U11-4)&gt;$O$27,2,IF((U11-4)&gt;$O$26,1,0))))</f>
        <v>0</v>
      </c>
      <c r="AN11" s="71">
        <f t="shared" ref="AN11:AN25" si="14">IF((V11-4)&gt;$O$29,4,IF((V11-4)&gt;$O$28,3,IF((V11-4)&gt;$O$27,2,IF((V11-4)&gt;$O$26,1,0))))</f>
        <v>0</v>
      </c>
      <c r="AO11" s="71">
        <f t="shared" ref="AO11:AO25" si="15">IF((W11-4)&gt;$O$29,4,IF((W11-4)&gt;$O$28,3,IF((W11-4)&gt;$O$27,2,IF((W11-4)&gt;$O$26,1,0))))</f>
        <v>0</v>
      </c>
      <c r="AQ11" s="69">
        <f t="shared" si="7"/>
        <v>10</v>
      </c>
      <c r="AR11" s="69">
        <f t="shared" si="5"/>
        <v>10</v>
      </c>
      <c r="AS11" s="69">
        <f t="shared" si="5"/>
        <v>10</v>
      </c>
      <c r="AT11" s="69">
        <f t="shared" si="5"/>
        <v>10</v>
      </c>
      <c r="AU11" s="69">
        <f t="shared" si="5"/>
        <v>0</v>
      </c>
      <c r="AV11" s="69">
        <f t="shared" si="5"/>
        <v>0</v>
      </c>
      <c r="AW11" s="69">
        <f t="shared" si="5"/>
        <v>0</v>
      </c>
      <c r="AY11" s="71">
        <f>'1_使用順の確定'!H44</f>
        <v>0</v>
      </c>
      <c r="AZ11" s="72">
        <v>6</v>
      </c>
      <c r="BA11" s="71" t="str">
        <f t="shared" si="6"/>
        <v>-</v>
      </c>
    </row>
    <row r="12" spans="1:53" x14ac:dyDescent="0.25">
      <c r="B12" s="65" t="e">
        <f ca="1">IF(AND('1_使用順の確定'!$H$64="OK",BA12&lt;&gt;"-"),BA12,OFFSET(P12,0,$B$5))</f>
        <v>#N/A</v>
      </c>
      <c r="D12" s="65" t="e">
        <f t="shared" ca="1" si="3"/>
        <v>#N/A</v>
      </c>
      <c r="E12" s="65" t="s">
        <v>95</v>
      </c>
      <c r="G12" s="67"/>
      <c r="H12" s="67"/>
      <c r="J12" s="67"/>
      <c r="K12" s="67"/>
      <c r="M12" s="65">
        <v>3</v>
      </c>
      <c r="N12" s="65">
        <v>3</v>
      </c>
      <c r="O12" s="65"/>
      <c r="P12" s="66" t="s">
        <v>143</v>
      </c>
      <c r="Q12" s="54">
        <v>7</v>
      </c>
      <c r="R12" s="54">
        <v>7</v>
      </c>
      <c r="S12" s="54">
        <v>7</v>
      </c>
      <c r="T12" s="54">
        <v>7</v>
      </c>
      <c r="U12" s="54"/>
      <c r="V12" s="54"/>
      <c r="W12" s="54"/>
      <c r="Y12" s="68">
        <v>2</v>
      </c>
      <c r="AA12" s="69">
        <f t="shared" si="4"/>
        <v>5</v>
      </c>
      <c r="AB12" s="69">
        <f t="shared" si="4"/>
        <v>5</v>
      </c>
      <c r="AC12" s="69">
        <f t="shared" si="4"/>
        <v>5</v>
      </c>
      <c r="AD12" s="69">
        <f t="shared" si="4"/>
        <v>5</v>
      </c>
      <c r="AE12" s="69">
        <f t="shared" si="4"/>
        <v>-2</v>
      </c>
      <c r="AF12" s="69">
        <f t="shared" si="4"/>
        <v>-2</v>
      </c>
      <c r="AG12" s="69">
        <f t="shared" si="4"/>
        <v>-2</v>
      </c>
      <c r="AH12" s="70"/>
      <c r="AI12" s="71">
        <f t="shared" si="9"/>
        <v>4</v>
      </c>
      <c r="AJ12" s="71">
        <f t="shared" si="10"/>
        <v>4</v>
      </c>
      <c r="AK12" s="71">
        <f t="shared" si="11"/>
        <v>4</v>
      </c>
      <c r="AL12" s="71">
        <f t="shared" si="12"/>
        <v>4</v>
      </c>
      <c r="AM12" s="71">
        <f t="shared" si="13"/>
        <v>0</v>
      </c>
      <c r="AN12" s="71">
        <f t="shared" si="14"/>
        <v>0</v>
      </c>
      <c r="AO12" s="71">
        <f t="shared" si="15"/>
        <v>0</v>
      </c>
      <c r="AQ12" s="69">
        <f t="shared" si="7"/>
        <v>11</v>
      </c>
      <c r="AR12" s="69">
        <f t="shared" si="5"/>
        <v>11</v>
      </c>
      <c r="AS12" s="69">
        <f t="shared" si="5"/>
        <v>11</v>
      </c>
      <c r="AT12" s="69">
        <f t="shared" si="5"/>
        <v>11</v>
      </c>
      <c r="AU12" s="69">
        <f t="shared" si="5"/>
        <v>0</v>
      </c>
      <c r="AV12" s="69">
        <f t="shared" si="5"/>
        <v>0</v>
      </c>
      <c r="AW12" s="69">
        <f t="shared" si="5"/>
        <v>0</v>
      </c>
      <c r="AY12" s="71">
        <f>'1_使用順の確定'!H45</f>
        <v>0</v>
      </c>
      <c r="AZ12" s="72">
        <v>7</v>
      </c>
      <c r="BA12" s="71" t="str">
        <f t="shared" si="6"/>
        <v>-</v>
      </c>
    </row>
    <row r="13" spans="1:53" x14ac:dyDescent="0.25">
      <c r="B13" s="65" t="e">
        <f ca="1">IF(AND('1_使用順の確定'!$H$64="OK",BA13&lt;&gt;"-"),BA13,OFFSET(P13,0,$B$5))</f>
        <v>#N/A</v>
      </c>
      <c r="D13" s="65" t="e">
        <f t="shared" ca="1" si="3"/>
        <v>#N/A</v>
      </c>
      <c r="E13" s="65" t="s">
        <v>96</v>
      </c>
      <c r="G13" s="67"/>
      <c r="H13" s="67"/>
      <c r="J13" s="67"/>
      <c r="K13" s="67"/>
      <c r="M13" s="65">
        <v>4</v>
      </c>
      <c r="N13" s="65">
        <v>4</v>
      </c>
      <c r="O13" s="65"/>
      <c r="P13" s="66" t="s">
        <v>144</v>
      </c>
      <c r="Q13" s="54">
        <v>8</v>
      </c>
      <c r="R13" s="54">
        <v>8</v>
      </c>
      <c r="S13" s="54">
        <v>8</v>
      </c>
      <c r="T13" s="54">
        <v>8</v>
      </c>
      <c r="U13" s="54"/>
      <c r="V13" s="54"/>
      <c r="W13" s="54"/>
      <c r="Y13" s="68">
        <v>2</v>
      </c>
      <c r="AA13" s="69">
        <f t="shared" si="4"/>
        <v>6</v>
      </c>
      <c r="AB13" s="69">
        <f t="shared" si="4"/>
        <v>6</v>
      </c>
      <c r="AC13" s="69">
        <f t="shared" si="4"/>
        <v>6</v>
      </c>
      <c r="AD13" s="69">
        <f t="shared" si="4"/>
        <v>6</v>
      </c>
      <c r="AE13" s="69">
        <f t="shared" si="4"/>
        <v>-2</v>
      </c>
      <c r="AF13" s="69">
        <f t="shared" si="4"/>
        <v>-2</v>
      </c>
      <c r="AG13" s="69">
        <f t="shared" si="4"/>
        <v>-2</v>
      </c>
      <c r="AH13" s="70"/>
      <c r="AI13" s="71">
        <f t="shared" si="9"/>
        <v>4</v>
      </c>
      <c r="AJ13" s="71">
        <f t="shared" si="10"/>
        <v>4</v>
      </c>
      <c r="AK13" s="71">
        <f t="shared" si="11"/>
        <v>4</v>
      </c>
      <c r="AL13" s="71">
        <f t="shared" si="12"/>
        <v>4</v>
      </c>
      <c r="AM13" s="71">
        <f t="shared" si="13"/>
        <v>0</v>
      </c>
      <c r="AN13" s="71">
        <f t="shared" si="14"/>
        <v>0</v>
      </c>
      <c r="AO13" s="71">
        <f t="shared" si="15"/>
        <v>0</v>
      </c>
      <c r="AQ13" s="69">
        <f t="shared" si="7"/>
        <v>12</v>
      </c>
      <c r="AR13" s="69">
        <f t="shared" si="5"/>
        <v>12</v>
      </c>
      <c r="AS13" s="69">
        <f t="shared" si="5"/>
        <v>12</v>
      </c>
      <c r="AT13" s="69">
        <f t="shared" si="5"/>
        <v>12</v>
      </c>
      <c r="AU13" s="69">
        <f t="shared" si="5"/>
        <v>0</v>
      </c>
      <c r="AV13" s="69">
        <f t="shared" si="5"/>
        <v>0</v>
      </c>
      <c r="AW13" s="69">
        <f t="shared" si="5"/>
        <v>0</v>
      </c>
      <c r="AY13" s="71">
        <f>'1_使用順の確定'!H46</f>
        <v>0</v>
      </c>
      <c r="AZ13" s="72">
        <v>8</v>
      </c>
      <c r="BA13" s="71" t="str">
        <f t="shared" si="6"/>
        <v>-</v>
      </c>
    </row>
    <row r="14" spans="1:53" x14ac:dyDescent="0.25">
      <c r="B14" s="65" t="e">
        <f ca="1">IF(AND('1_使用順の確定'!$H$64="OK",BA14&lt;&gt;"-"),BA14,OFFSET(P14,0,$B$5))</f>
        <v>#N/A</v>
      </c>
      <c r="D14" s="65" t="e">
        <f t="shared" ca="1" si="3"/>
        <v>#N/A</v>
      </c>
      <c r="E14" s="65" t="s">
        <v>97</v>
      </c>
      <c r="G14" s="67"/>
      <c r="H14" s="67"/>
      <c r="J14" s="67"/>
      <c r="K14" s="67"/>
      <c r="M14" s="65">
        <v>5</v>
      </c>
      <c r="N14" s="65">
        <v>5</v>
      </c>
      <c r="O14" s="65"/>
      <c r="P14" s="66" t="s">
        <v>145</v>
      </c>
      <c r="Q14" s="54">
        <v>9</v>
      </c>
      <c r="R14" s="54">
        <v>9</v>
      </c>
      <c r="S14" s="54">
        <v>9</v>
      </c>
      <c r="T14" s="54">
        <v>9</v>
      </c>
      <c r="U14" s="54"/>
      <c r="V14" s="54"/>
      <c r="W14" s="54"/>
      <c r="Y14" s="68">
        <v>2</v>
      </c>
      <c r="AA14" s="69">
        <f t="shared" si="4"/>
        <v>7</v>
      </c>
      <c r="AB14" s="69">
        <f t="shared" si="4"/>
        <v>7</v>
      </c>
      <c r="AC14" s="69">
        <f t="shared" si="4"/>
        <v>7</v>
      </c>
      <c r="AD14" s="69">
        <f t="shared" si="4"/>
        <v>7</v>
      </c>
      <c r="AE14" s="69">
        <f t="shared" si="4"/>
        <v>-2</v>
      </c>
      <c r="AF14" s="69">
        <f t="shared" si="4"/>
        <v>-2</v>
      </c>
      <c r="AG14" s="69">
        <f t="shared" si="4"/>
        <v>-2</v>
      </c>
      <c r="AH14" s="70"/>
      <c r="AI14" s="71">
        <f t="shared" si="9"/>
        <v>4</v>
      </c>
      <c r="AJ14" s="71">
        <f t="shared" si="10"/>
        <v>4</v>
      </c>
      <c r="AK14" s="71">
        <f t="shared" si="11"/>
        <v>4</v>
      </c>
      <c r="AL14" s="71">
        <f t="shared" si="12"/>
        <v>4</v>
      </c>
      <c r="AM14" s="71">
        <f t="shared" si="13"/>
        <v>0</v>
      </c>
      <c r="AN14" s="71">
        <f t="shared" si="14"/>
        <v>0</v>
      </c>
      <c r="AO14" s="71">
        <f t="shared" si="15"/>
        <v>0</v>
      </c>
      <c r="AQ14" s="69">
        <f t="shared" si="7"/>
        <v>13</v>
      </c>
      <c r="AR14" s="69">
        <f t="shared" si="5"/>
        <v>13</v>
      </c>
      <c r="AS14" s="69">
        <f t="shared" si="5"/>
        <v>13</v>
      </c>
      <c r="AT14" s="69">
        <f t="shared" si="5"/>
        <v>13</v>
      </c>
      <c r="AU14" s="69">
        <f t="shared" si="5"/>
        <v>0</v>
      </c>
      <c r="AV14" s="69">
        <f t="shared" si="5"/>
        <v>0</v>
      </c>
      <c r="AW14" s="69">
        <f t="shared" si="5"/>
        <v>0</v>
      </c>
      <c r="AY14" s="71">
        <f>'1_使用順の確定'!H47</f>
        <v>0</v>
      </c>
      <c r="AZ14" s="72">
        <v>9</v>
      </c>
      <c r="BA14" s="71" t="str">
        <f t="shared" si="6"/>
        <v>-</v>
      </c>
    </row>
    <row r="15" spans="1:53" x14ac:dyDescent="0.25">
      <c r="B15" s="65" t="e">
        <f ca="1">IF(AND('1_使用順の確定'!$H$64="OK",BA15&lt;&gt;"-"),BA15,OFFSET(P15,0,$B$5))</f>
        <v>#N/A</v>
      </c>
      <c r="D15" s="65" t="e">
        <f t="shared" ca="1" si="3"/>
        <v>#N/A</v>
      </c>
      <c r="E15" s="65" t="s">
        <v>98</v>
      </c>
      <c r="G15" s="67"/>
      <c r="H15" s="67"/>
      <c r="J15" s="67"/>
      <c r="K15" s="67"/>
      <c r="M15" s="65">
        <v>6</v>
      </c>
      <c r="N15" s="65">
        <v>6</v>
      </c>
      <c r="O15" s="65"/>
      <c r="P15" s="66" t="s">
        <v>146</v>
      </c>
      <c r="Q15" s="54">
        <v>10</v>
      </c>
      <c r="R15" s="54">
        <v>10</v>
      </c>
      <c r="S15" s="54">
        <v>10</v>
      </c>
      <c r="T15" s="54">
        <v>10</v>
      </c>
      <c r="U15" s="54"/>
      <c r="V15" s="54"/>
      <c r="W15" s="54"/>
      <c r="Y15" s="68">
        <v>2</v>
      </c>
      <c r="AA15" s="69">
        <f t="shared" si="4"/>
        <v>8</v>
      </c>
      <c r="AB15" s="69">
        <f t="shared" si="4"/>
        <v>8</v>
      </c>
      <c r="AC15" s="69">
        <f t="shared" si="4"/>
        <v>8</v>
      </c>
      <c r="AD15" s="69">
        <f t="shared" si="4"/>
        <v>8</v>
      </c>
      <c r="AE15" s="69">
        <f t="shared" si="4"/>
        <v>-2</v>
      </c>
      <c r="AF15" s="69">
        <f t="shared" si="4"/>
        <v>-2</v>
      </c>
      <c r="AG15" s="69">
        <f t="shared" si="4"/>
        <v>-2</v>
      </c>
      <c r="AH15" s="70"/>
      <c r="AI15" s="71">
        <f t="shared" si="9"/>
        <v>4</v>
      </c>
      <c r="AJ15" s="71">
        <f t="shared" si="10"/>
        <v>4</v>
      </c>
      <c r="AK15" s="71">
        <f t="shared" si="11"/>
        <v>4</v>
      </c>
      <c r="AL15" s="71">
        <f t="shared" si="12"/>
        <v>4</v>
      </c>
      <c r="AM15" s="71">
        <f t="shared" si="13"/>
        <v>0</v>
      </c>
      <c r="AN15" s="71">
        <f t="shared" si="14"/>
        <v>0</v>
      </c>
      <c r="AO15" s="71">
        <f t="shared" si="15"/>
        <v>0</v>
      </c>
      <c r="AQ15" s="69">
        <f t="shared" si="7"/>
        <v>14</v>
      </c>
      <c r="AR15" s="69">
        <f t="shared" si="5"/>
        <v>14</v>
      </c>
      <c r="AS15" s="69">
        <f t="shared" si="5"/>
        <v>14</v>
      </c>
      <c r="AT15" s="69">
        <f t="shared" si="5"/>
        <v>14</v>
      </c>
      <c r="AU15" s="69">
        <f t="shared" si="5"/>
        <v>0</v>
      </c>
      <c r="AV15" s="69">
        <f t="shared" si="5"/>
        <v>0</v>
      </c>
      <c r="AW15" s="69">
        <f t="shared" si="5"/>
        <v>0</v>
      </c>
      <c r="AY15" s="71">
        <f>'1_使用順の確定'!H48</f>
        <v>0</v>
      </c>
      <c r="AZ15" s="72">
        <v>10</v>
      </c>
      <c r="BA15" s="71" t="str">
        <f t="shared" si="6"/>
        <v>-</v>
      </c>
    </row>
    <row r="16" spans="1:53" x14ac:dyDescent="0.25">
      <c r="B16" s="65" t="e">
        <f ca="1">IF(AND('1_使用順の確定'!$H$64="OK",BA16&lt;&gt;"-"),BA16,OFFSET(P16,0,$B$5))</f>
        <v>#N/A</v>
      </c>
      <c r="D16" s="65" t="e">
        <f t="shared" ca="1" si="3"/>
        <v>#N/A</v>
      </c>
      <c r="E16" s="65" t="s">
        <v>99</v>
      </c>
      <c r="G16" s="67"/>
      <c r="H16" s="67"/>
      <c r="J16" s="67"/>
      <c r="K16" s="67"/>
      <c r="M16" s="65">
        <v>7</v>
      </c>
      <c r="N16" s="65">
        <v>7</v>
      </c>
      <c r="O16" s="65"/>
      <c r="P16" s="66" t="s">
        <v>147</v>
      </c>
      <c r="Q16" s="54">
        <v>11</v>
      </c>
      <c r="R16" s="54">
        <v>11</v>
      </c>
      <c r="S16" s="54">
        <v>11</v>
      </c>
      <c r="T16" s="54">
        <v>11</v>
      </c>
      <c r="U16" s="54"/>
      <c r="V16" s="54"/>
      <c r="W16" s="54"/>
      <c r="Y16" s="68">
        <v>2</v>
      </c>
      <c r="AA16" s="69">
        <f t="shared" si="4"/>
        <v>9</v>
      </c>
      <c r="AB16" s="69">
        <f t="shared" si="4"/>
        <v>9</v>
      </c>
      <c r="AC16" s="69">
        <f t="shared" si="4"/>
        <v>9</v>
      </c>
      <c r="AD16" s="69">
        <f t="shared" si="4"/>
        <v>9</v>
      </c>
      <c r="AE16" s="69">
        <f t="shared" si="4"/>
        <v>-2</v>
      </c>
      <c r="AF16" s="69">
        <f t="shared" si="4"/>
        <v>-2</v>
      </c>
      <c r="AG16" s="69">
        <f t="shared" si="4"/>
        <v>-2</v>
      </c>
      <c r="AH16" s="70"/>
      <c r="AI16" s="71">
        <f t="shared" si="9"/>
        <v>4</v>
      </c>
      <c r="AJ16" s="71">
        <f t="shared" si="10"/>
        <v>4</v>
      </c>
      <c r="AK16" s="71">
        <f t="shared" si="11"/>
        <v>4</v>
      </c>
      <c r="AL16" s="71">
        <f t="shared" si="12"/>
        <v>4</v>
      </c>
      <c r="AM16" s="71">
        <f t="shared" si="13"/>
        <v>0</v>
      </c>
      <c r="AN16" s="71">
        <f t="shared" si="14"/>
        <v>0</v>
      </c>
      <c r="AO16" s="71">
        <f t="shared" si="15"/>
        <v>0</v>
      </c>
      <c r="AQ16" s="69">
        <f t="shared" si="7"/>
        <v>15</v>
      </c>
      <c r="AR16" s="69">
        <f t="shared" si="5"/>
        <v>15</v>
      </c>
      <c r="AS16" s="69">
        <f t="shared" si="5"/>
        <v>15</v>
      </c>
      <c r="AT16" s="69">
        <f t="shared" si="5"/>
        <v>15</v>
      </c>
      <c r="AU16" s="69">
        <f t="shared" si="5"/>
        <v>0</v>
      </c>
      <c r="AV16" s="69">
        <f t="shared" si="5"/>
        <v>0</v>
      </c>
      <c r="AW16" s="69">
        <f t="shared" si="5"/>
        <v>0</v>
      </c>
      <c r="AY16" s="71">
        <f>'1_使用順の確定'!H49</f>
        <v>0</v>
      </c>
      <c r="AZ16" s="72">
        <v>11</v>
      </c>
      <c r="BA16" s="71" t="str">
        <f t="shared" si="6"/>
        <v>-</v>
      </c>
    </row>
    <row r="17" spans="1:53" x14ac:dyDescent="0.25">
      <c r="B17" s="65" t="e">
        <f ca="1">IF(AND('1_使用順の確定'!$H$64="OK",BA17&lt;&gt;"-"),BA17,OFFSET(P17,0,$B$5))</f>
        <v>#N/A</v>
      </c>
      <c r="D17" s="65" t="e">
        <f t="shared" ca="1" si="3"/>
        <v>#N/A</v>
      </c>
      <c r="E17" s="65" t="s">
        <v>100</v>
      </c>
      <c r="G17" s="67"/>
      <c r="H17" s="67"/>
      <c r="J17" s="67"/>
      <c r="K17" s="67"/>
      <c r="M17" s="65">
        <v>8</v>
      </c>
      <c r="N17" s="65">
        <v>8</v>
      </c>
      <c r="O17" s="65"/>
      <c r="P17" s="66" t="s">
        <v>148</v>
      </c>
      <c r="Q17" s="54">
        <v>12</v>
      </c>
      <c r="R17" s="54">
        <v>12</v>
      </c>
      <c r="S17" s="54">
        <v>12</v>
      </c>
      <c r="T17" s="54">
        <v>12</v>
      </c>
      <c r="U17" s="54"/>
      <c r="V17" s="54"/>
      <c r="W17" s="54"/>
      <c r="Y17" s="68">
        <v>2</v>
      </c>
      <c r="AA17" s="69">
        <f t="shared" si="4"/>
        <v>10</v>
      </c>
      <c r="AB17" s="69">
        <f t="shared" si="4"/>
        <v>10</v>
      </c>
      <c r="AC17" s="69">
        <f t="shared" si="4"/>
        <v>10</v>
      </c>
      <c r="AD17" s="69">
        <f t="shared" si="4"/>
        <v>10</v>
      </c>
      <c r="AE17" s="69">
        <f t="shared" si="4"/>
        <v>-2</v>
      </c>
      <c r="AF17" s="69">
        <f t="shared" si="4"/>
        <v>-2</v>
      </c>
      <c r="AG17" s="69">
        <f t="shared" si="4"/>
        <v>-2</v>
      </c>
      <c r="AH17" s="70"/>
      <c r="AI17" s="71">
        <f t="shared" si="9"/>
        <v>4</v>
      </c>
      <c r="AJ17" s="71">
        <f t="shared" si="10"/>
        <v>4</v>
      </c>
      <c r="AK17" s="71">
        <f t="shared" si="11"/>
        <v>4</v>
      </c>
      <c r="AL17" s="71">
        <f t="shared" si="12"/>
        <v>4</v>
      </c>
      <c r="AM17" s="71">
        <f t="shared" si="13"/>
        <v>0</v>
      </c>
      <c r="AN17" s="71">
        <f t="shared" si="14"/>
        <v>0</v>
      </c>
      <c r="AO17" s="71">
        <f t="shared" si="15"/>
        <v>0</v>
      </c>
      <c r="AQ17" s="69">
        <f t="shared" si="7"/>
        <v>16</v>
      </c>
      <c r="AR17" s="69">
        <f t="shared" si="5"/>
        <v>16</v>
      </c>
      <c r="AS17" s="69">
        <f t="shared" si="5"/>
        <v>16</v>
      </c>
      <c r="AT17" s="69">
        <f t="shared" si="5"/>
        <v>16</v>
      </c>
      <c r="AU17" s="69">
        <f t="shared" si="5"/>
        <v>0</v>
      </c>
      <c r="AV17" s="69">
        <f t="shared" si="5"/>
        <v>0</v>
      </c>
      <c r="AW17" s="69">
        <f t="shared" si="5"/>
        <v>0</v>
      </c>
      <c r="AY17" s="71">
        <f>'1_使用順の確定'!H50</f>
        <v>0</v>
      </c>
      <c r="AZ17" s="72">
        <v>12</v>
      </c>
      <c r="BA17" s="71" t="str">
        <f t="shared" si="6"/>
        <v>-</v>
      </c>
    </row>
    <row r="18" spans="1:53" x14ac:dyDescent="0.25">
      <c r="B18" s="65" t="e">
        <f ca="1">IF(AND('1_使用順の確定'!$H$64="OK",BA18&lt;&gt;"-"),BA18,OFFSET(P18,0,$B$5))</f>
        <v>#N/A</v>
      </c>
      <c r="D18" s="65" t="e">
        <f t="shared" ca="1" si="3"/>
        <v>#N/A</v>
      </c>
      <c r="E18" s="65" t="s">
        <v>101</v>
      </c>
      <c r="G18" s="67"/>
      <c r="H18" s="67"/>
      <c r="J18" s="67"/>
      <c r="K18" s="67"/>
      <c r="M18" s="65">
        <v>9</v>
      </c>
      <c r="N18" s="65">
        <v>9</v>
      </c>
      <c r="O18" s="65"/>
      <c r="P18" s="66" t="s">
        <v>149</v>
      </c>
      <c r="Q18" s="54">
        <v>13</v>
      </c>
      <c r="R18" s="54">
        <v>13</v>
      </c>
      <c r="S18" s="54">
        <v>13</v>
      </c>
      <c r="T18" s="54">
        <v>13</v>
      </c>
      <c r="U18" s="54"/>
      <c r="V18" s="54"/>
      <c r="W18" s="54"/>
      <c r="Y18" s="68">
        <v>2</v>
      </c>
      <c r="AA18" s="69">
        <f t="shared" si="4"/>
        <v>11</v>
      </c>
      <c r="AB18" s="69">
        <f t="shared" si="4"/>
        <v>11</v>
      </c>
      <c r="AC18" s="69">
        <f t="shared" si="4"/>
        <v>11</v>
      </c>
      <c r="AD18" s="69">
        <f t="shared" si="4"/>
        <v>11</v>
      </c>
      <c r="AE18" s="69">
        <f t="shared" si="4"/>
        <v>-2</v>
      </c>
      <c r="AF18" s="69">
        <f t="shared" si="4"/>
        <v>-2</v>
      </c>
      <c r="AG18" s="69">
        <f t="shared" si="4"/>
        <v>-2</v>
      </c>
      <c r="AH18" s="70"/>
      <c r="AI18" s="71">
        <f t="shared" si="9"/>
        <v>4</v>
      </c>
      <c r="AJ18" s="71">
        <f t="shared" si="10"/>
        <v>4</v>
      </c>
      <c r="AK18" s="71">
        <f t="shared" si="11"/>
        <v>4</v>
      </c>
      <c r="AL18" s="71">
        <f t="shared" si="12"/>
        <v>4</v>
      </c>
      <c r="AM18" s="71">
        <f t="shared" si="13"/>
        <v>0</v>
      </c>
      <c r="AN18" s="71">
        <f t="shared" si="14"/>
        <v>0</v>
      </c>
      <c r="AO18" s="71">
        <f t="shared" si="15"/>
        <v>0</v>
      </c>
      <c r="AQ18" s="69">
        <f t="shared" si="7"/>
        <v>17</v>
      </c>
      <c r="AR18" s="69">
        <f t="shared" si="5"/>
        <v>17</v>
      </c>
      <c r="AS18" s="69">
        <f t="shared" si="5"/>
        <v>17</v>
      </c>
      <c r="AT18" s="69">
        <f t="shared" si="5"/>
        <v>17</v>
      </c>
      <c r="AU18" s="69">
        <f t="shared" si="5"/>
        <v>0</v>
      </c>
      <c r="AV18" s="69">
        <f t="shared" si="5"/>
        <v>0</v>
      </c>
      <c r="AW18" s="69">
        <f t="shared" si="5"/>
        <v>0</v>
      </c>
      <c r="AY18" s="71">
        <f>'1_使用順の確定'!H51</f>
        <v>0</v>
      </c>
      <c r="AZ18" s="72">
        <v>13</v>
      </c>
      <c r="BA18" s="71" t="str">
        <f t="shared" si="6"/>
        <v>-</v>
      </c>
    </row>
    <row r="19" spans="1:53" x14ac:dyDescent="0.25">
      <c r="B19" s="65" t="e">
        <f ca="1">IF(AND('1_使用順の確定'!$H$64="OK",BA19&lt;&gt;"-"),BA19,OFFSET(P19,0,$B$5))</f>
        <v>#N/A</v>
      </c>
      <c r="D19" s="65" t="e">
        <f t="shared" ca="1" si="3"/>
        <v>#N/A</v>
      </c>
      <c r="E19" s="65" t="s">
        <v>102</v>
      </c>
      <c r="G19" s="67"/>
      <c r="H19" s="67"/>
      <c r="J19" s="67"/>
      <c r="K19" s="67"/>
      <c r="M19" s="65">
        <v>10</v>
      </c>
      <c r="N19" s="65">
        <v>10</v>
      </c>
      <c r="O19" s="65"/>
      <c r="P19" s="66" t="s">
        <v>150</v>
      </c>
      <c r="Q19" s="54">
        <v>14</v>
      </c>
      <c r="R19" s="54">
        <v>14</v>
      </c>
      <c r="S19" s="54">
        <v>14</v>
      </c>
      <c r="T19" s="54">
        <v>14</v>
      </c>
      <c r="U19" s="54"/>
      <c r="V19" s="54"/>
      <c r="W19" s="54"/>
      <c r="Y19" s="68">
        <v>2</v>
      </c>
      <c r="AA19" s="69">
        <f t="shared" si="4"/>
        <v>12</v>
      </c>
      <c r="AB19" s="69">
        <f t="shared" si="4"/>
        <v>12</v>
      </c>
      <c r="AC19" s="69">
        <f t="shared" si="4"/>
        <v>12</v>
      </c>
      <c r="AD19" s="69">
        <f t="shared" si="4"/>
        <v>12</v>
      </c>
      <c r="AE19" s="69">
        <f t="shared" si="4"/>
        <v>-2</v>
      </c>
      <c r="AF19" s="69">
        <f t="shared" si="4"/>
        <v>-2</v>
      </c>
      <c r="AG19" s="69">
        <f t="shared" si="4"/>
        <v>-2</v>
      </c>
      <c r="AH19" s="70"/>
      <c r="AI19" s="71">
        <f t="shared" si="9"/>
        <v>4</v>
      </c>
      <c r="AJ19" s="71">
        <f t="shared" si="10"/>
        <v>4</v>
      </c>
      <c r="AK19" s="71">
        <f t="shared" si="11"/>
        <v>4</v>
      </c>
      <c r="AL19" s="71">
        <f t="shared" si="12"/>
        <v>4</v>
      </c>
      <c r="AM19" s="71">
        <f t="shared" si="13"/>
        <v>0</v>
      </c>
      <c r="AN19" s="71">
        <f t="shared" si="14"/>
        <v>0</v>
      </c>
      <c r="AO19" s="71">
        <f t="shared" si="15"/>
        <v>0</v>
      </c>
      <c r="AQ19" s="69">
        <f t="shared" si="7"/>
        <v>18</v>
      </c>
      <c r="AR19" s="69">
        <f t="shared" si="5"/>
        <v>18</v>
      </c>
      <c r="AS19" s="69">
        <f t="shared" si="5"/>
        <v>18</v>
      </c>
      <c r="AT19" s="69">
        <f t="shared" si="5"/>
        <v>18</v>
      </c>
      <c r="AU19" s="69">
        <f t="shared" si="5"/>
        <v>0</v>
      </c>
      <c r="AV19" s="69">
        <f t="shared" si="5"/>
        <v>0</v>
      </c>
      <c r="AW19" s="69">
        <f t="shared" si="5"/>
        <v>0</v>
      </c>
      <c r="AY19" s="71">
        <f>'1_使用順の確定'!H52</f>
        <v>0</v>
      </c>
      <c r="AZ19" s="72">
        <v>14</v>
      </c>
      <c r="BA19" s="71" t="str">
        <f t="shared" si="6"/>
        <v>-</v>
      </c>
    </row>
    <row r="20" spans="1:53" x14ac:dyDescent="0.25">
      <c r="B20" s="65" t="e">
        <f ca="1">IF(AND('1_使用順の確定'!$H$64="OK",BA20&lt;&gt;"-"),BA20,OFFSET(P20,0,$B$5))</f>
        <v>#N/A</v>
      </c>
      <c r="D20" s="65" t="e">
        <f t="shared" ca="1" si="3"/>
        <v>#N/A</v>
      </c>
      <c r="E20" s="65" t="s">
        <v>103</v>
      </c>
      <c r="G20" s="67"/>
      <c r="H20" s="67"/>
      <c r="J20" s="67"/>
      <c r="K20" s="67"/>
      <c r="M20" s="65">
        <v>11</v>
      </c>
      <c r="N20" s="65">
        <v>11</v>
      </c>
      <c r="O20" s="65"/>
      <c r="P20" s="66" t="s">
        <v>151</v>
      </c>
      <c r="Q20" s="54">
        <v>15</v>
      </c>
      <c r="R20" s="54">
        <v>15</v>
      </c>
      <c r="S20" s="54">
        <v>15</v>
      </c>
      <c r="T20" s="54">
        <v>15</v>
      </c>
      <c r="U20" s="54"/>
      <c r="V20" s="54"/>
      <c r="W20" s="54"/>
      <c r="Y20" s="68">
        <v>2</v>
      </c>
      <c r="AA20" s="69">
        <f t="shared" si="4"/>
        <v>13</v>
      </c>
      <c r="AB20" s="69">
        <f t="shared" si="4"/>
        <v>13</v>
      </c>
      <c r="AC20" s="69">
        <f t="shared" si="4"/>
        <v>13</v>
      </c>
      <c r="AD20" s="69">
        <f t="shared" si="4"/>
        <v>13</v>
      </c>
      <c r="AE20" s="69">
        <f t="shared" si="4"/>
        <v>-2</v>
      </c>
      <c r="AF20" s="69">
        <f t="shared" si="4"/>
        <v>-2</v>
      </c>
      <c r="AG20" s="69">
        <f t="shared" si="4"/>
        <v>-2</v>
      </c>
      <c r="AH20" s="70"/>
      <c r="AI20" s="71">
        <f t="shared" si="9"/>
        <v>4</v>
      </c>
      <c r="AJ20" s="71">
        <f t="shared" si="10"/>
        <v>4</v>
      </c>
      <c r="AK20" s="71">
        <f t="shared" si="11"/>
        <v>4</v>
      </c>
      <c r="AL20" s="71">
        <f t="shared" si="12"/>
        <v>4</v>
      </c>
      <c r="AM20" s="71">
        <f t="shared" si="13"/>
        <v>0</v>
      </c>
      <c r="AN20" s="71">
        <f t="shared" si="14"/>
        <v>0</v>
      </c>
      <c r="AO20" s="71">
        <f t="shared" si="15"/>
        <v>0</v>
      </c>
      <c r="AQ20" s="69">
        <f t="shared" si="7"/>
        <v>19</v>
      </c>
      <c r="AR20" s="69">
        <f t="shared" si="5"/>
        <v>19</v>
      </c>
      <c r="AS20" s="69">
        <f t="shared" si="5"/>
        <v>19</v>
      </c>
      <c r="AT20" s="69">
        <f t="shared" si="5"/>
        <v>19</v>
      </c>
      <c r="AU20" s="69">
        <f t="shared" si="5"/>
        <v>0</v>
      </c>
      <c r="AV20" s="69">
        <f t="shared" si="5"/>
        <v>0</v>
      </c>
      <c r="AW20" s="69">
        <f t="shared" si="5"/>
        <v>0</v>
      </c>
      <c r="AY20" s="71">
        <f>'1_使用順の確定'!H53</f>
        <v>0</v>
      </c>
      <c r="AZ20" s="72">
        <v>15</v>
      </c>
      <c r="BA20" s="71" t="str">
        <f t="shared" si="6"/>
        <v>-</v>
      </c>
    </row>
    <row r="21" spans="1:53" x14ac:dyDescent="0.25">
      <c r="B21" s="65" t="e">
        <f ca="1">IF(AND('1_使用順の確定'!$H$64="OK",BA21&lt;&gt;"-"),BA21,OFFSET(P21,0,$B$5))</f>
        <v>#N/A</v>
      </c>
      <c r="D21" s="65" t="e">
        <f t="shared" ca="1" si="3"/>
        <v>#N/A</v>
      </c>
      <c r="E21" s="65" t="s">
        <v>104</v>
      </c>
      <c r="G21" s="67"/>
      <c r="H21" s="67"/>
      <c r="J21" s="67"/>
      <c r="K21" s="67"/>
      <c r="M21" s="65">
        <v>12</v>
      </c>
      <c r="N21" s="65">
        <v>12</v>
      </c>
      <c r="O21" s="65"/>
      <c r="P21" s="66" t="s">
        <v>152</v>
      </c>
      <c r="Q21" s="54">
        <v>16</v>
      </c>
      <c r="R21" s="54">
        <v>16</v>
      </c>
      <c r="S21" s="54">
        <v>16</v>
      </c>
      <c r="T21" s="54">
        <v>16</v>
      </c>
      <c r="U21" s="54"/>
      <c r="V21" s="54"/>
      <c r="W21" s="54"/>
      <c r="Y21" s="68">
        <v>2</v>
      </c>
      <c r="AA21" s="69">
        <f t="shared" si="4"/>
        <v>14</v>
      </c>
      <c r="AB21" s="69">
        <f t="shared" si="4"/>
        <v>14</v>
      </c>
      <c r="AC21" s="69">
        <f t="shared" si="4"/>
        <v>14</v>
      </c>
      <c r="AD21" s="69">
        <f t="shared" si="4"/>
        <v>14</v>
      </c>
      <c r="AE21" s="69">
        <f t="shared" si="4"/>
        <v>-2</v>
      </c>
      <c r="AF21" s="69">
        <f t="shared" si="4"/>
        <v>-2</v>
      </c>
      <c r="AG21" s="69">
        <f t="shared" si="4"/>
        <v>-2</v>
      </c>
      <c r="AH21" s="70"/>
      <c r="AI21" s="71">
        <f t="shared" si="9"/>
        <v>4</v>
      </c>
      <c r="AJ21" s="71">
        <f t="shared" si="10"/>
        <v>4</v>
      </c>
      <c r="AK21" s="71">
        <f t="shared" si="11"/>
        <v>4</v>
      </c>
      <c r="AL21" s="71">
        <f t="shared" si="12"/>
        <v>4</v>
      </c>
      <c r="AM21" s="71">
        <f t="shared" si="13"/>
        <v>0</v>
      </c>
      <c r="AN21" s="71">
        <f t="shared" si="14"/>
        <v>0</v>
      </c>
      <c r="AO21" s="71">
        <f t="shared" si="15"/>
        <v>0</v>
      </c>
      <c r="AQ21" s="69">
        <f t="shared" si="7"/>
        <v>20</v>
      </c>
      <c r="AR21" s="69">
        <f t="shared" si="5"/>
        <v>20</v>
      </c>
      <c r="AS21" s="69">
        <f t="shared" si="5"/>
        <v>20</v>
      </c>
      <c r="AT21" s="69">
        <f t="shared" si="5"/>
        <v>20</v>
      </c>
      <c r="AU21" s="69">
        <f t="shared" si="5"/>
        <v>0</v>
      </c>
      <c r="AV21" s="69">
        <f t="shared" si="5"/>
        <v>0</v>
      </c>
      <c r="AW21" s="69">
        <f t="shared" si="5"/>
        <v>0</v>
      </c>
      <c r="AY21" s="71">
        <f>'1_使用順の確定'!H54</f>
        <v>0</v>
      </c>
      <c r="AZ21" s="72">
        <v>16</v>
      </c>
      <c r="BA21" s="71" t="str">
        <f t="shared" si="6"/>
        <v>-</v>
      </c>
    </row>
    <row r="22" spans="1:53" x14ac:dyDescent="0.25">
      <c r="B22" s="65" t="e">
        <f ca="1">IF(AND('1_使用順の確定'!$H$64="OK",BA22&lt;&gt;"-"),BA22,OFFSET(P22,0,$B$5))</f>
        <v>#N/A</v>
      </c>
      <c r="D22" s="65" t="e">
        <f t="shared" ca="1" si="3"/>
        <v>#N/A</v>
      </c>
      <c r="E22" s="65" t="s">
        <v>105</v>
      </c>
      <c r="G22" s="67"/>
      <c r="H22" s="67"/>
      <c r="J22" s="67"/>
      <c r="K22" s="67"/>
      <c r="M22" s="65">
        <v>13</v>
      </c>
      <c r="N22" s="65">
        <v>13</v>
      </c>
      <c r="O22" s="65"/>
      <c r="P22" s="66" t="s">
        <v>153</v>
      </c>
      <c r="Q22" s="54">
        <v>17</v>
      </c>
      <c r="R22" s="54">
        <v>17</v>
      </c>
      <c r="S22" s="54">
        <v>17</v>
      </c>
      <c r="T22" s="54">
        <v>17</v>
      </c>
      <c r="U22" s="54"/>
      <c r="V22" s="54"/>
      <c r="W22" s="54"/>
      <c r="Y22" s="68">
        <v>2</v>
      </c>
      <c r="AA22" s="69">
        <f t="shared" si="4"/>
        <v>15</v>
      </c>
      <c r="AB22" s="69">
        <f t="shared" si="4"/>
        <v>15</v>
      </c>
      <c r="AC22" s="69">
        <f t="shared" si="4"/>
        <v>15</v>
      </c>
      <c r="AD22" s="69">
        <f t="shared" si="4"/>
        <v>15</v>
      </c>
      <c r="AE22" s="69">
        <f t="shared" si="4"/>
        <v>-2</v>
      </c>
      <c r="AF22" s="69">
        <f t="shared" si="4"/>
        <v>-2</v>
      </c>
      <c r="AG22" s="69">
        <f t="shared" si="4"/>
        <v>-2</v>
      </c>
      <c r="AH22" s="70"/>
      <c r="AI22" s="71">
        <f t="shared" si="9"/>
        <v>4</v>
      </c>
      <c r="AJ22" s="71">
        <f t="shared" si="10"/>
        <v>4</v>
      </c>
      <c r="AK22" s="71">
        <f t="shared" si="11"/>
        <v>4</v>
      </c>
      <c r="AL22" s="71">
        <f t="shared" si="12"/>
        <v>4</v>
      </c>
      <c r="AM22" s="71">
        <f t="shared" si="13"/>
        <v>0</v>
      </c>
      <c r="AN22" s="71">
        <f t="shared" si="14"/>
        <v>0</v>
      </c>
      <c r="AO22" s="71">
        <f t="shared" si="15"/>
        <v>0</v>
      </c>
      <c r="AQ22" s="69">
        <f t="shared" si="7"/>
        <v>21</v>
      </c>
      <c r="AR22" s="69">
        <f t="shared" si="7"/>
        <v>21</v>
      </c>
      <c r="AS22" s="69">
        <f t="shared" si="7"/>
        <v>21</v>
      </c>
      <c r="AT22" s="69">
        <f t="shared" si="7"/>
        <v>21</v>
      </c>
      <c r="AU22" s="69">
        <f t="shared" si="7"/>
        <v>0</v>
      </c>
      <c r="AV22" s="69">
        <f t="shared" si="7"/>
        <v>0</v>
      </c>
      <c r="AW22" s="69">
        <f t="shared" si="7"/>
        <v>0</v>
      </c>
      <c r="AY22" s="71">
        <f>'1_使用順の確定'!H55</f>
        <v>0</v>
      </c>
      <c r="AZ22" s="72">
        <v>17</v>
      </c>
      <c r="BA22" s="71" t="str">
        <f t="shared" si="6"/>
        <v>-</v>
      </c>
    </row>
    <row r="23" spans="1:53" x14ac:dyDescent="0.25">
      <c r="B23" s="65" t="e">
        <f ca="1">IF(AND('1_使用順の確定'!$H$64="OK",BA23&lt;&gt;"-"),BA23,OFFSET(P23,0,$B$5))</f>
        <v>#N/A</v>
      </c>
      <c r="D23" s="65" t="e">
        <f t="shared" ca="1" si="3"/>
        <v>#N/A</v>
      </c>
      <c r="E23" s="65" t="s">
        <v>106</v>
      </c>
      <c r="G23" s="67"/>
      <c r="H23" s="67"/>
      <c r="J23" s="67"/>
      <c r="K23" s="67"/>
      <c r="M23" s="65">
        <v>14</v>
      </c>
      <c r="N23" s="65">
        <v>14</v>
      </c>
      <c r="O23" s="65"/>
      <c r="P23" s="66" t="s">
        <v>154</v>
      </c>
      <c r="Q23" s="54">
        <v>18</v>
      </c>
      <c r="R23" s="54">
        <v>18</v>
      </c>
      <c r="S23" s="54">
        <v>18</v>
      </c>
      <c r="T23" s="54">
        <v>18</v>
      </c>
      <c r="U23" s="54"/>
      <c r="V23" s="54"/>
      <c r="W23" s="54"/>
      <c r="Y23" s="68">
        <v>2</v>
      </c>
      <c r="AA23" s="69">
        <f t="shared" si="4"/>
        <v>16</v>
      </c>
      <c r="AB23" s="69">
        <f t="shared" si="4"/>
        <v>16</v>
      </c>
      <c r="AC23" s="69">
        <f t="shared" si="4"/>
        <v>16</v>
      </c>
      <c r="AD23" s="69">
        <f t="shared" si="4"/>
        <v>16</v>
      </c>
      <c r="AE23" s="69">
        <f t="shared" si="4"/>
        <v>-2</v>
      </c>
      <c r="AF23" s="69">
        <f t="shared" si="4"/>
        <v>-2</v>
      </c>
      <c r="AG23" s="69">
        <f t="shared" si="4"/>
        <v>-2</v>
      </c>
      <c r="AH23" s="70"/>
      <c r="AI23" s="71">
        <f t="shared" si="9"/>
        <v>4</v>
      </c>
      <c r="AJ23" s="71">
        <f t="shared" si="10"/>
        <v>4</v>
      </c>
      <c r="AK23" s="71">
        <f t="shared" si="11"/>
        <v>4</v>
      </c>
      <c r="AL23" s="71">
        <f t="shared" si="12"/>
        <v>4</v>
      </c>
      <c r="AM23" s="71">
        <f t="shared" si="13"/>
        <v>0</v>
      </c>
      <c r="AN23" s="71">
        <f t="shared" si="14"/>
        <v>0</v>
      </c>
      <c r="AO23" s="71">
        <f t="shared" si="15"/>
        <v>0</v>
      </c>
      <c r="AQ23" s="69">
        <f t="shared" si="7"/>
        <v>22</v>
      </c>
      <c r="AR23" s="69">
        <f t="shared" si="7"/>
        <v>22</v>
      </c>
      <c r="AS23" s="69">
        <f t="shared" si="7"/>
        <v>22</v>
      </c>
      <c r="AT23" s="69">
        <f t="shared" si="7"/>
        <v>22</v>
      </c>
      <c r="AU23" s="69">
        <f t="shared" si="7"/>
        <v>0</v>
      </c>
      <c r="AV23" s="69">
        <f t="shared" si="7"/>
        <v>0</v>
      </c>
      <c r="AW23" s="69">
        <f t="shared" si="7"/>
        <v>0</v>
      </c>
      <c r="AY23" s="71">
        <f>'1_使用順の確定'!H56</f>
        <v>0</v>
      </c>
      <c r="AZ23" s="72">
        <v>18</v>
      </c>
      <c r="BA23" s="71" t="str">
        <f t="shared" si="6"/>
        <v>-</v>
      </c>
    </row>
    <row r="24" spans="1:53" x14ac:dyDescent="0.25">
      <c r="B24" s="65" t="e">
        <f ca="1">IF(AND('1_使用順の確定'!$H$64="OK",BA24&lt;&gt;"-"),BA24,OFFSET(P24,0,$B$5))</f>
        <v>#N/A</v>
      </c>
      <c r="D24" s="65" t="e">
        <f t="shared" ca="1" si="3"/>
        <v>#N/A</v>
      </c>
      <c r="E24" s="65" t="s">
        <v>107</v>
      </c>
      <c r="G24" s="67"/>
      <c r="H24" s="67"/>
      <c r="J24" s="67"/>
      <c r="K24" s="67"/>
      <c r="M24" s="65">
        <v>15</v>
      </c>
      <c r="N24" s="65">
        <v>15</v>
      </c>
      <c r="O24" s="65"/>
      <c r="P24" s="66" t="s">
        <v>155</v>
      </c>
      <c r="Q24" s="54">
        <v>19</v>
      </c>
      <c r="R24" s="54">
        <v>19</v>
      </c>
      <c r="S24" s="54">
        <v>19</v>
      </c>
      <c r="T24" s="54">
        <v>19</v>
      </c>
      <c r="U24" s="54"/>
      <c r="V24" s="54"/>
      <c r="W24" s="54"/>
      <c r="Y24" s="68">
        <v>2</v>
      </c>
      <c r="AA24" s="69">
        <f t="shared" si="4"/>
        <v>17</v>
      </c>
      <c r="AB24" s="69">
        <f t="shared" si="4"/>
        <v>17</v>
      </c>
      <c r="AC24" s="69">
        <f t="shared" si="4"/>
        <v>17</v>
      </c>
      <c r="AD24" s="69">
        <f t="shared" si="4"/>
        <v>17</v>
      </c>
      <c r="AE24" s="69">
        <f t="shared" si="4"/>
        <v>-2</v>
      </c>
      <c r="AF24" s="69">
        <f t="shared" si="4"/>
        <v>-2</v>
      </c>
      <c r="AG24" s="69">
        <f t="shared" si="4"/>
        <v>-2</v>
      </c>
      <c r="AH24" s="70"/>
      <c r="AI24" s="71">
        <f t="shared" si="9"/>
        <v>4</v>
      </c>
      <c r="AJ24" s="71">
        <f t="shared" si="10"/>
        <v>4</v>
      </c>
      <c r="AK24" s="71">
        <f t="shared" si="11"/>
        <v>4</v>
      </c>
      <c r="AL24" s="71">
        <f t="shared" si="12"/>
        <v>4</v>
      </c>
      <c r="AM24" s="71">
        <f t="shared" si="13"/>
        <v>0</v>
      </c>
      <c r="AN24" s="71">
        <f t="shared" si="14"/>
        <v>0</v>
      </c>
      <c r="AO24" s="71">
        <f t="shared" si="15"/>
        <v>0</v>
      </c>
      <c r="AQ24" s="69">
        <f t="shared" si="7"/>
        <v>23</v>
      </c>
      <c r="AR24" s="69">
        <f t="shared" si="7"/>
        <v>23</v>
      </c>
      <c r="AS24" s="69">
        <f t="shared" si="7"/>
        <v>23</v>
      </c>
      <c r="AT24" s="69">
        <f t="shared" si="7"/>
        <v>23</v>
      </c>
      <c r="AU24" s="69">
        <f t="shared" si="7"/>
        <v>0</v>
      </c>
      <c r="AV24" s="69">
        <f t="shared" si="7"/>
        <v>0</v>
      </c>
      <c r="AW24" s="69">
        <f t="shared" si="7"/>
        <v>0</v>
      </c>
      <c r="AY24" s="71">
        <f>'1_使用順の確定'!H57</f>
        <v>0</v>
      </c>
      <c r="AZ24" s="72">
        <v>19</v>
      </c>
      <c r="BA24" s="71" t="str">
        <f t="shared" si="6"/>
        <v>-</v>
      </c>
    </row>
    <row r="25" spans="1:53" x14ac:dyDescent="0.25">
      <c r="B25" s="65" t="e">
        <f ca="1">IF(AND('1_使用順の確定'!$H$64="OK",BA25&lt;&gt;"-"),BA25,OFFSET(P25,0,$B$5))</f>
        <v>#N/A</v>
      </c>
      <c r="D25" s="65" t="e">
        <f t="shared" ca="1" si="3"/>
        <v>#N/A</v>
      </c>
      <c r="E25" s="65" t="s">
        <v>108</v>
      </c>
      <c r="G25" s="67"/>
      <c r="H25" s="67"/>
      <c r="J25" s="67"/>
      <c r="K25" s="67"/>
      <c r="M25" s="65">
        <v>16</v>
      </c>
      <c r="N25" s="65">
        <v>16</v>
      </c>
      <c r="O25" s="65"/>
      <c r="P25" s="66" t="s">
        <v>156</v>
      </c>
      <c r="Q25" s="54">
        <v>20</v>
      </c>
      <c r="R25" s="54">
        <v>20</v>
      </c>
      <c r="S25" s="54">
        <v>20</v>
      </c>
      <c r="T25" s="54">
        <v>20</v>
      </c>
      <c r="U25" s="54"/>
      <c r="V25" s="54"/>
      <c r="W25" s="54"/>
      <c r="Y25" s="68">
        <v>2</v>
      </c>
      <c r="AA25" s="69">
        <f t="shared" si="4"/>
        <v>18</v>
      </c>
      <c r="AB25" s="69">
        <f t="shared" si="4"/>
        <v>18</v>
      </c>
      <c r="AC25" s="69">
        <f t="shared" si="4"/>
        <v>18</v>
      </c>
      <c r="AD25" s="69">
        <f t="shared" si="4"/>
        <v>18</v>
      </c>
      <c r="AE25" s="69">
        <f t="shared" si="4"/>
        <v>-2</v>
      </c>
      <c r="AF25" s="69">
        <f t="shared" si="4"/>
        <v>-2</v>
      </c>
      <c r="AG25" s="69">
        <f t="shared" si="4"/>
        <v>-2</v>
      </c>
      <c r="AH25" s="70"/>
      <c r="AI25" s="71">
        <f t="shared" si="9"/>
        <v>4</v>
      </c>
      <c r="AJ25" s="71">
        <f t="shared" si="10"/>
        <v>4</v>
      </c>
      <c r="AK25" s="71">
        <f t="shared" si="11"/>
        <v>4</v>
      </c>
      <c r="AL25" s="71">
        <f t="shared" si="12"/>
        <v>4</v>
      </c>
      <c r="AM25" s="71">
        <f t="shared" si="13"/>
        <v>0</v>
      </c>
      <c r="AN25" s="71">
        <f t="shared" si="14"/>
        <v>0</v>
      </c>
      <c r="AO25" s="71">
        <f t="shared" si="15"/>
        <v>0</v>
      </c>
      <c r="AQ25" s="69">
        <f t="shared" si="7"/>
        <v>24</v>
      </c>
      <c r="AR25" s="69">
        <f t="shared" si="7"/>
        <v>24</v>
      </c>
      <c r="AS25" s="69">
        <f t="shared" si="7"/>
        <v>24</v>
      </c>
      <c r="AT25" s="69">
        <f t="shared" si="7"/>
        <v>24</v>
      </c>
      <c r="AU25" s="69">
        <f t="shared" si="7"/>
        <v>0</v>
      </c>
      <c r="AV25" s="69">
        <f t="shared" si="7"/>
        <v>0</v>
      </c>
      <c r="AW25" s="69">
        <f t="shared" si="7"/>
        <v>0</v>
      </c>
      <c r="AY25" s="71">
        <f>'1_使用順の確定'!H58</f>
        <v>0</v>
      </c>
      <c r="AZ25" s="72">
        <v>20</v>
      </c>
      <c r="BA25" s="71" t="str">
        <f t="shared" si="6"/>
        <v>-</v>
      </c>
    </row>
    <row r="26" spans="1:53" x14ac:dyDescent="0.25">
      <c r="B26" s="65" t="e">
        <f ca="1">IF(AND('1_使用順の確定'!$H$64="OK",BA26&lt;&gt;"-"),BA26,OFFSET(P26,0,$B$5))</f>
        <v>#N/A</v>
      </c>
      <c r="D26" s="65" t="e">
        <f t="shared" ca="1" si="3"/>
        <v>#N/A</v>
      </c>
      <c r="E26" s="65" t="s">
        <v>109</v>
      </c>
      <c r="G26" s="67"/>
      <c r="H26" s="67"/>
      <c r="J26" s="67"/>
      <c r="K26" s="67"/>
      <c r="M26" s="65" t="s">
        <v>251</v>
      </c>
      <c r="N26" s="65"/>
      <c r="O26" s="65">
        <v>0</v>
      </c>
      <c r="P26" s="66" t="s">
        <v>157</v>
      </c>
      <c r="Q26" s="54">
        <v>21</v>
      </c>
      <c r="R26" s="54">
        <v>21</v>
      </c>
      <c r="S26" s="54">
        <v>21</v>
      </c>
      <c r="T26" s="54">
        <v>21</v>
      </c>
      <c r="U26" s="54"/>
      <c r="V26" s="54"/>
      <c r="W26" s="54"/>
      <c r="Y26" s="73"/>
      <c r="AA26" s="73"/>
      <c r="AB26" s="73"/>
      <c r="AC26" s="73"/>
      <c r="AD26" s="73"/>
      <c r="AE26" s="73"/>
      <c r="AF26" s="73"/>
      <c r="AG26" s="73"/>
      <c r="AH26" s="70"/>
      <c r="AI26" s="64">
        <v>5</v>
      </c>
      <c r="AJ26" s="64">
        <v>5</v>
      </c>
      <c r="AK26" s="64">
        <v>5</v>
      </c>
      <c r="AL26" s="64">
        <v>5</v>
      </c>
      <c r="AM26" s="64">
        <v>5</v>
      </c>
      <c r="AN26" s="64">
        <v>5</v>
      </c>
      <c r="AO26" s="64">
        <v>5</v>
      </c>
      <c r="AQ26" s="74">
        <f>$O26+AI26</f>
        <v>5</v>
      </c>
      <c r="AR26" s="74">
        <f>$O26+AJ26</f>
        <v>5</v>
      </c>
      <c r="AS26" s="74">
        <f t="shared" ref="AQ26:AW29" si="16">$O26+AK26</f>
        <v>5</v>
      </c>
      <c r="AT26" s="74">
        <f t="shared" si="16"/>
        <v>5</v>
      </c>
      <c r="AU26" s="74">
        <f t="shared" si="16"/>
        <v>5</v>
      </c>
      <c r="AV26" s="74">
        <f t="shared" si="16"/>
        <v>5</v>
      </c>
      <c r="AW26" s="74">
        <f t="shared" si="16"/>
        <v>5</v>
      </c>
      <c r="AY26" s="71">
        <f>'1_使用順の確定'!H59</f>
        <v>0</v>
      </c>
      <c r="AZ26" s="72">
        <v>21</v>
      </c>
      <c r="BA26" s="71" t="str">
        <f t="shared" si="6"/>
        <v>-</v>
      </c>
    </row>
    <row r="27" spans="1:53" x14ac:dyDescent="0.25">
      <c r="B27" s="65" t="e">
        <f ca="1">IF(AND('1_使用順の確定'!$H$64="OK",BA27&lt;&gt;"-"),BA27,OFFSET(P27,0,$B$5))</f>
        <v>#N/A</v>
      </c>
      <c r="D27" s="65" t="e">
        <f t="shared" ca="1" si="3"/>
        <v>#N/A</v>
      </c>
      <c r="E27" s="65" t="s">
        <v>110</v>
      </c>
      <c r="G27" s="67"/>
      <c r="H27" s="67"/>
      <c r="J27" s="67"/>
      <c r="K27" s="67"/>
      <c r="M27" s="65" t="s">
        <v>252</v>
      </c>
      <c r="N27" s="65"/>
      <c r="O27" s="65">
        <v>0</v>
      </c>
      <c r="P27" s="66" t="s">
        <v>158</v>
      </c>
      <c r="Q27" s="54">
        <v>22</v>
      </c>
      <c r="R27" s="54">
        <v>22</v>
      </c>
      <c r="S27" s="54">
        <v>22</v>
      </c>
      <c r="T27" s="54">
        <v>22</v>
      </c>
      <c r="U27" s="54"/>
      <c r="V27" s="54"/>
      <c r="W27" s="54"/>
      <c r="Y27" s="73"/>
      <c r="AA27" s="73"/>
      <c r="AB27" s="73"/>
      <c r="AC27" s="73"/>
      <c r="AD27" s="73"/>
      <c r="AE27" s="73"/>
      <c r="AF27" s="73"/>
      <c r="AG27" s="73"/>
      <c r="AH27" s="70"/>
      <c r="AI27" s="64">
        <v>6</v>
      </c>
      <c r="AJ27" s="64">
        <v>6</v>
      </c>
      <c r="AK27" s="64">
        <v>6</v>
      </c>
      <c r="AL27" s="64">
        <v>6</v>
      </c>
      <c r="AM27" s="64">
        <v>6</v>
      </c>
      <c r="AN27" s="64">
        <v>6</v>
      </c>
      <c r="AO27" s="64">
        <v>6</v>
      </c>
      <c r="AQ27" s="74">
        <f t="shared" si="16"/>
        <v>6</v>
      </c>
      <c r="AR27" s="74">
        <f t="shared" si="16"/>
        <v>6</v>
      </c>
      <c r="AS27" s="74">
        <f t="shared" si="16"/>
        <v>6</v>
      </c>
      <c r="AT27" s="74">
        <f t="shared" si="16"/>
        <v>6</v>
      </c>
      <c r="AU27" s="74">
        <f t="shared" si="16"/>
        <v>6</v>
      </c>
      <c r="AV27" s="74">
        <f t="shared" si="16"/>
        <v>6</v>
      </c>
      <c r="AW27" s="74">
        <f t="shared" si="16"/>
        <v>6</v>
      </c>
      <c r="AY27" s="71">
        <f>'1_使用順の確定'!H60</f>
        <v>0</v>
      </c>
      <c r="AZ27" s="72">
        <v>22</v>
      </c>
      <c r="BA27" s="71" t="str">
        <f t="shared" si="6"/>
        <v>-</v>
      </c>
    </row>
    <row r="28" spans="1:53" x14ac:dyDescent="0.25">
      <c r="B28" s="65" t="e">
        <f ca="1">IF(AND('1_使用順の確定'!$H$64="OK",BA28&lt;&gt;"-"),BA28,OFFSET(P28,0,$B$5))</f>
        <v>#N/A</v>
      </c>
      <c r="D28" s="65" t="e">
        <f t="shared" ca="1" si="3"/>
        <v>#N/A</v>
      </c>
      <c r="E28" s="65" t="s">
        <v>111</v>
      </c>
      <c r="G28" s="67"/>
      <c r="H28" s="67"/>
      <c r="J28" s="67"/>
      <c r="K28" s="67"/>
      <c r="M28" s="65" t="s">
        <v>253</v>
      </c>
      <c r="N28" s="65"/>
      <c r="O28" s="65">
        <v>0</v>
      </c>
      <c r="P28" s="66" t="s">
        <v>159</v>
      </c>
      <c r="Q28" s="54">
        <v>23</v>
      </c>
      <c r="R28" s="54">
        <v>23</v>
      </c>
      <c r="S28" s="54">
        <v>23</v>
      </c>
      <c r="T28" s="54">
        <v>23</v>
      </c>
      <c r="U28" s="54"/>
      <c r="V28" s="54"/>
      <c r="W28" s="54"/>
      <c r="Y28" s="73"/>
      <c r="AA28" s="73"/>
      <c r="AB28" s="73"/>
      <c r="AC28" s="73"/>
      <c r="AD28" s="73"/>
      <c r="AE28" s="73"/>
      <c r="AF28" s="73"/>
      <c r="AG28" s="73"/>
      <c r="AH28" s="70"/>
      <c r="AI28" s="64">
        <v>7</v>
      </c>
      <c r="AJ28" s="64">
        <v>7</v>
      </c>
      <c r="AK28" s="64">
        <v>7</v>
      </c>
      <c r="AL28" s="64">
        <v>7</v>
      </c>
      <c r="AM28" s="64">
        <v>7</v>
      </c>
      <c r="AN28" s="64">
        <v>7</v>
      </c>
      <c r="AO28" s="64">
        <v>7</v>
      </c>
      <c r="AQ28" s="74">
        <f t="shared" si="16"/>
        <v>7</v>
      </c>
      <c r="AR28" s="74">
        <f t="shared" si="16"/>
        <v>7</v>
      </c>
      <c r="AS28" s="74">
        <f t="shared" si="16"/>
        <v>7</v>
      </c>
      <c r="AT28" s="74">
        <f t="shared" si="16"/>
        <v>7</v>
      </c>
      <c r="AU28" s="74">
        <f t="shared" si="16"/>
        <v>7</v>
      </c>
      <c r="AV28" s="74">
        <f t="shared" si="16"/>
        <v>7</v>
      </c>
      <c r="AW28" s="74">
        <f t="shared" si="16"/>
        <v>7</v>
      </c>
      <c r="AY28" s="71">
        <f>'1_使用順の確定'!H61</f>
        <v>0</v>
      </c>
      <c r="AZ28" s="72">
        <v>23</v>
      </c>
      <c r="BA28" s="71" t="str">
        <f t="shared" si="6"/>
        <v>-</v>
      </c>
    </row>
    <row r="29" spans="1:53" x14ac:dyDescent="0.25">
      <c r="B29" s="65" t="e">
        <f ca="1">IF(AND('1_使用順の確定'!$H$64="OK",BA29&lt;&gt;"-"),BA29,OFFSET(P29,0,$B$5))</f>
        <v>#N/A</v>
      </c>
      <c r="D29" s="65" t="e">
        <f t="shared" ca="1" si="3"/>
        <v>#N/A</v>
      </c>
      <c r="E29" s="65" t="s">
        <v>112</v>
      </c>
      <c r="G29" s="67"/>
      <c r="H29" s="67"/>
      <c r="J29" s="67"/>
      <c r="K29" s="67"/>
      <c r="M29" s="65" t="s">
        <v>254</v>
      </c>
      <c r="N29" s="65"/>
      <c r="O29" s="65">
        <v>0</v>
      </c>
      <c r="P29" s="66" t="s">
        <v>160</v>
      </c>
      <c r="Q29" s="54">
        <v>24</v>
      </c>
      <c r="R29" s="54">
        <v>24</v>
      </c>
      <c r="S29" s="54">
        <v>24</v>
      </c>
      <c r="T29" s="54">
        <v>24</v>
      </c>
      <c r="U29" s="54"/>
      <c r="V29" s="54"/>
      <c r="W29" s="54"/>
      <c r="Y29" s="73"/>
      <c r="AA29" s="73"/>
      <c r="AB29" s="73"/>
      <c r="AC29" s="73"/>
      <c r="AD29" s="73"/>
      <c r="AE29" s="73"/>
      <c r="AF29" s="73"/>
      <c r="AG29" s="73"/>
      <c r="AH29" s="70"/>
      <c r="AI29" s="64">
        <v>8</v>
      </c>
      <c r="AJ29" s="64">
        <v>8</v>
      </c>
      <c r="AK29" s="64">
        <v>8</v>
      </c>
      <c r="AL29" s="64">
        <v>8</v>
      </c>
      <c r="AM29" s="64">
        <v>8</v>
      </c>
      <c r="AN29" s="64">
        <v>8</v>
      </c>
      <c r="AO29" s="64">
        <v>8</v>
      </c>
      <c r="AQ29" s="74">
        <f t="shared" si="16"/>
        <v>8</v>
      </c>
      <c r="AR29" s="74">
        <f t="shared" si="16"/>
        <v>8</v>
      </c>
      <c r="AS29" s="74">
        <f t="shared" si="16"/>
        <v>8</v>
      </c>
      <c r="AT29" s="74">
        <f t="shared" si="16"/>
        <v>8</v>
      </c>
      <c r="AU29" s="74">
        <f t="shared" si="16"/>
        <v>8</v>
      </c>
      <c r="AV29" s="74">
        <f t="shared" si="16"/>
        <v>8</v>
      </c>
      <c r="AW29" s="74">
        <f t="shared" si="16"/>
        <v>8</v>
      </c>
      <c r="AY29" s="71">
        <f>'1_使用順の確定'!H62</f>
        <v>0</v>
      </c>
      <c r="AZ29" s="72">
        <v>24</v>
      </c>
      <c r="BA29" s="71" t="str">
        <f t="shared" si="6"/>
        <v>-</v>
      </c>
    </row>
    <row r="30" spans="1:53" x14ac:dyDescent="0.25">
      <c r="B30" s="50" t="e">
        <f t="shared" ref="B30" ca="1" si="17">SUM(B6:B29)</f>
        <v>#N/A</v>
      </c>
      <c r="Q30" s="50">
        <f t="shared" ref="Q30:W30" si="18">SUM(Q6:Q29)</f>
        <v>300</v>
      </c>
      <c r="R30" s="50">
        <f t="shared" si="18"/>
        <v>300</v>
      </c>
      <c r="S30" s="50">
        <f t="shared" si="18"/>
        <v>300</v>
      </c>
      <c r="T30" s="50">
        <f t="shared" si="18"/>
        <v>300</v>
      </c>
      <c r="U30" s="50">
        <f t="shared" si="18"/>
        <v>0</v>
      </c>
      <c r="V30" s="50">
        <f t="shared" si="18"/>
        <v>0</v>
      </c>
      <c r="W30" s="50">
        <f t="shared" si="18"/>
        <v>0</v>
      </c>
      <c r="AA30" s="50">
        <f t="shared" ref="AA30:AG30" si="19">SUM(AA6:AA29)</f>
        <v>171</v>
      </c>
      <c r="AB30" s="50">
        <f t="shared" si="19"/>
        <v>171</v>
      </c>
      <c r="AC30" s="50">
        <f t="shared" si="19"/>
        <v>171</v>
      </c>
      <c r="AD30" s="50">
        <f t="shared" si="19"/>
        <v>171</v>
      </c>
      <c r="AE30" s="50">
        <f t="shared" si="19"/>
        <v>-39</v>
      </c>
      <c r="AF30" s="50">
        <f t="shared" si="19"/>
        <v>-39</v>
      </c>
      <c r="AG30" s="50">
        <f t="shared" si="19"/>
        <v>-39</v>
      </c>
      <c r="AQ30" s="50">
        <f>SUM(AQ6:AQ29)</f>
        <v>300</v>
      </c>
      <c r="AR30" s="50">
        <f t="shared" ref="AR30:AW30" si="20">SUM(AR6:AR29)</f>
        <v>300</v>
      </c>
      <c r="AS30" s="50">
        <f t="shared" si="20"/>
        <v>300</v>
      </c>
      <c r="AT30" s="50">
        <f t="shared" si="20"/>
        <v>300</v>
      </c>
      <c r="AU30" s="50">
        <f t="shared" si="20"/>
        <v>26</v>
      </c>
      <c r="AV30" s="50">
        <f t="shared" si="20"/>
        <v>26</v>
      </c>
      <c r="AW30" s="50">
        <f t="shared" si="20"/>
        <v>26</v>
      </c>
    </row>
    <row r="31" spans="1:53" x14ac:dyDescent="0.25">
      <c r="J31" s="51" t="s">
        <v>113</v>
      </c>
      <c r="K31" s="51" t="s">
        <v>114</v>
      </c>
      <c r="AX31" s="58"/>
      <c r="AZ31" s="58"/>
    </row>
    <row r="32" spans="1:53" x14ac:dyDescent="0.25">
      <c r="A32" s="58" t="s">
        <v>83</v>
      </c>
      <c r="B32" s="50" t="s">
        <v>58</v>
      </c>
      <c r="E32" s="59">
        <f>'1_使用順の確定'!C26</f>
        <v>0</v>
      </c>
      <c r="J32" s="52">
        <f>'1_使用順の確定'!C17</f>
        <v>0</v>
      </c>
      <c r="K32" s="52">
        <f>'1_使用順の確定'!C18</f>
        <v>0</v>
      </c>
      <c r="N32" s="58"/>
      <c r="O32" s="58"/>
      <c r="P32" s="60"/>
      <c r="Q32" s="58"/>
      <c r="R32" s="58"/>
      <c r="S32" s="58"/>
      <c r="T32" s="58"/>
      <c r="U32" s="58"/>
      <c r="V32" s="58"/>
      <c r="W32" s="58"/>
      <c r="Y32" s="50" t="s">
        <v>133</v>
      </c>
      <c r="AI32" s="50" t="s">
        <v>135</v>
      </c>
      <c r="AX32" s="58"/>
      <c r="AZ32" s="58"/>
    </row>
    <row r="33" spans="1:53" x14ac:dyDescent="0.25">
      <c r="A33" s="58"/>
      <c r="B33" s="61" t="e">
        <f>CONCATENATE(J33,"&amp;",K33)</f>
        <v>#N/A</v>
      </c>
      <c r="D33" s="61" t="s">
        <v>84</v>
      </c>
      <c r="E33" s="61" t="s">
        <v>85</v>
      </c>
      <c r="G33" s="57" t="s">
        <v>115</v>
      </c>
      <c r="H33" s="57"/>
      <c r="J33" s="61" t="e">
        <f>MATCH(J32,Q33:W33,0)+IF($E$2=90,10,0)+IF(AND($E$2=120,LEFT($E32,2)="なる"),26,0)</f>
        <v>#N/A</v>
      </c>
      <c r="K33" s="61" t="e">
        <f>MATCH(K32,Q33:W33,0)+IF($E$2=90,10,0)+IF(AND($E$2=120,LEFT($E32,2)="なる"),26,0)</f>
        <v>#N/A</v>
      </c>
      <c r="M33" s="62">
        <v>120</v>
      </c>
      <c r="N33" s="62">
        <v>90</v>
      </c>
      <c r="O33" s="62" t="s">
        <v>244</v>
      </c>
      <c r="P33" s="63" t="s">
        <v>116</v>
      </c>
      <c r="Q33" s="75" t="s">
        <v>255</v>
      </c>
      <c r="R33" s="76" t="s">
        <v>256</v>
      </c>
      <c r="S33" s="76" t="s">
        <v>257</v>
      </c>
      <c r="T33" s="76" t="s">
        <v>258</v>
      </c>
      <c r="U33" s="77" t="s">
        <v>259</v>
      </c>
      <c r="V33" s="76" t="s">
        <v>260</v>
      </c>
      <c r="W33" s="78"/>
      <c r="Y33" s="64">
        <v>90</v>
      </c>
      <c r="AA33" s="64" t="str">
        <f>Q33</f>
        <v>東京書籍</v>
      </c>
      <c r="AB33" s="64" t="str">
        <f t="shared" ref="AB33:AG33" si="21">R33</f>
        <v>帝国書院</v>
      </c>
      <c r="AC33" s="64" t="str">
        <f t="shared" si="21"/>
        <v>教育出版</v>
      </c>
      <c r="AD33" s="64" t="str">
        <f t="shared" si="21"/>
        <v>日本文教出版</v>
      </c>
      <c r="AE33" s="64" t="str">
        <f t="shared" si="21"/>
        <v>育鵬社</v>
      </c>
      <c r="AF33" s="64" t="str">
        <f t="shared" si="21"/>
        <v>山川出版社</v>
      </c>
      <c r="AG33" s="64">
        <f t="shared" si="21"/>
        <v>0</v>
      </c>
      <c r="AI33" s="64" t="str">
        <f>Q33</f>
        <v>東京書籍</v>
      </c>
      <c r="AJ33" s="64" t="str">
        <f t="shared" ref="AJ33:AO33" si="22">R33</f>
        <v>帝国書院</v>
      </c>
      <c r="AK33" s="64" t="str">
        <f t="shared" si="22"/>
        <v>教育出版</v>
      </c>
      <c r="AL33" s="64" t="str">
        <f t="shared" si="22"/>
        <v>日本文教出版</v>
      </c>
      <c r="AM33" s="64" t="str">
        <f t="shared" si="22"/>
        <v>育鵬社</v>
      </c>
      <c r="AN33" s="64" t="str">
        <f t="shared" si="22"/>
        <v>山川出版社</v>
      </c>
      <c r="AO33" s="64">
        <f t="shared" si="22"/>
        <v>0</v>
      </c>
      <c r="AQ33" s="64" t="str">
        <f t="shared" ref="AQ33:AW33" si="23">Q33</f>
        <v>東京書籍</v>
      </c>
      <c r="AR33" s="64" t="str">
        <f t="shared" si="23"/>
        <v>帝国書院</v>
      </c>
      <c r="AS33" s="64" t="str">
        <f t="shared" si="23"/>
        <v>教育出版</v>
      </c>
      <c r="AT33" s="64" t="str">
        <f t="shared" si="23"/>
        <v>日本文教出版</v>
      </c>
      <c r="AU33" s="64" t="str">
        <f t="shared" si="23"/>
        <v>育鵬社</v>
      </c>
      <c r="AV33" s="64" t="str">
        <f t="shared" si="23"/>
        <v>山川出版社</v>
      </c>
      <c r="AW33" s="64">
        <f t="shared" si="23"/>
        <v>0</v>
      </c>
      <c r="AY33" s="171" t="s">
        <v>86</v>
      </c>
      <c r="AZ33" s="172"/>
      <c r="BA33" s="173"/>
    </row>
    <row r="34" spans="1:53" x14ac:dyDescent="0.25">
      <c r="B34" s="53" t="e">
        <f t="shared" ref="B34:B57" ca="1" si="24">OFFSET(I34,0,H34)</f>
        <v>#N/A</v>
      </c>
      <c r="D34" s="65" t="e">
        <f ca="1">CONCATENATE(B$32,J34)</f>
        <v>#N/A</v>
      </c>
      <c r="E34" s="65" t="s">
        <v>87</v>
      </c>
      <c r="G34" s="53" t="s">
        <v>12</v>
      </c>
      <c r="H34" s="53">
        <f t="shared" ref="H34:H57" si="25">MATCH(G34,J$31:K$31,0)</f>
        <v>1</v>
      </c>
      <c r="J34" s="65" t="e">
        <f ca="1">IF(AND('1_使用順の確定'!$I$64="OK",BA34&lt;&gt;"-"),BA34,OFFSET(P34,0,$J$33))</f>
        <v>#N/A</v>
      </c>
      <c r="K34" s="65" t="e">
        <f ca="1">IF(AND('1_使用順の確定'!$I$64="OK",BA34&lt;&gt;"-"),BA34,OFFSET(P34,0,$K$33))</f>
        <v>#N/A</v>
      </c>
      <c r="M34" s="65" t="s">
        <v>249</v>
      </c>
      <c r="N34" s="65" t="s">
        <v>261</v>
      </c>
      <c r="O34" s="65"/>
      <c r="P34" s="66" t="s">
        <v>176</v>
      </c>
      <c r="Q34" s="79">
        <v>1</v>
      </c>
      <c r="R34" s="80">
        <v>1</v>
      </c>
      <c r="S34" s="80">
        <v>1</v>
      </c>
      <c r="T34" s="80">
        <v>1</v>
      </c>
      <c r="U34" s="80">
        <v>1</v>
      </c>
      <c r="V34" s="80">
        <v>1</v>
      </c>
      <c r="W34" s="81"/>
      <c r="Y34" s="68">
        <v>0</v>
      </c>
      <c r="AA34" s="69">
        <f t="shared" ref="AA34:AG53" si="26">Q34-$Y34</f>
        <v>1</v>
      </c>
      <c r="AB34" s="69">
        <f t="shared" si="26"/>
        <v>1</v>
      </c>
      <c r="AC34" s="69">
        <f t="shared" si="26"/>
        <v>1</v>
      </c>
      <c r="AD34" s="69">
        <f t="shared" si="26"/>
        <v>1</v>
      </c>
      <c r="AE34" s="69">
        <f t="shared" si="26"/>
        <v>1</v>
      </c>
      <c r="AF34" s="69">
        <f t="shared" si="26"/>
        <v>1</v>
      </c>
      <c r="AG34" s="69">
        <f t="shared" si="26"/>
        <v>0</v>
      </c>
      <c r="AH34" s="70"/>
      <c r="AI34" s="86"/>
      <c r="AJ34" s="86"/>
      <c r="AK34" s="86"/>
      <c r="AL34" s="86"/>
      <c r="AM34" s="86"/>
      <c r="AN34" s="86"/>
      <c r="AO34" s="86"/>
      <c r="AQ34" s="69">
        <f>Q34+AI34</f>
        <v>1</v>
      </c>
      <c r="AR34" s="69">
        <f t="shared" ref="AR34:AW49" si="27">R34+AJ34</f>
        <v>1</v>
      </c>
      <c r="AS34" s="69">
        <f t="shared" si="27"/>
        <v>1</v>
      </c>
      <c r="AT34" s="69">
        <f t="shared" si="27"/>
        <v>1</v>
      </c>
      <c r="AU34" s="69">
        <f t="shared" si="27"/>
        <v>1</v>
      </c>
      <c r="AV34" s="69">
        <f t="shared" si="27"/>
        <v>1</v>
      </c>
      <c r="AW34" s="69">
        <f t="shared" si="27"/>
        <v>0</v>
      </c>
      <c r="AY34" s="71">
        <f>'1_使用順の確定'!I39</f>
        <v>0</v>
      </c>
      <c r="AZ34" s="72">
        <v>1</v>
      </c>
      <c r="BA34" s="71" t="str">
        <f t="shared" ref="BA34:BA57" si="28">IFERROR(VLOOKUP(E34,$AY$34:$AZ$57,2,0),"-")</f>
        <v>-</v>
      </c>
    </row>
    <row r="35" spans="1:53" x14ac:dyDescent="0.25">
      <c r="B35" s="53" t="e">
        <f t="shared" ca="1" si="24"/>
        <v>#N/A</v>
      </c>
      <c r="D35" s="65" t="e">
        <f t="shared" ref="D35:D57" ca="1" si="29">CONCATENATE(B$32,B35)</f>
        <v>#N/A</v>
      </c>
      <c r="E35" s="65" t="s">
        <v>88</v>
      </c>
      <c r="G35" s="53" t="s">
        <v>19</v>
      </c>
      <c r="H35" s="53">
        <f t="shared" si="25"/>
        <v>2</v>
      </c>
      <c r="J35" s="65" t="e">
        <f ca="1">IF(AND('1_使用順の確定'!$I$64="OK",BA35&lt;&gt;"-"),BA35,OFFSET(P35,0,$J$33))</f>
        <v>#N/A</v>
      </c>
      <c r="K35" s="65" t="e">
        <f ca="1">IF(AND('1_使用順の確定'!$I$64="OK",BA35&lt;&gt;"-"),BA35,OFFSET(P35,0,$K$33))</f>
        <v>#N/A</v>
      </c>
      <c r="M35" s="65" t="s">
        <v>250</v>
      </c>
      <c r="N35" s="65" t="s">
        <v>262</v>
      </c>
      <c r="O35" s="65"/>
      <c r="P35" s="66" t="s">
        <v>177</v>
      </c>
      <c r="Q35" s="79">
        <v>2</v>
      </c>
      <c r="R35" s="80">
        <v>2</v>
      </c>
      <c r="S35" s="80">
        <v>2</v>
      </c>
      <c r="T35" s="80">
        <v>2</v>
      </c>
      <c r="U35" s="80">
        <v>2</v>
      </c>
      <c r="V35" s="80">
        <v>2</v>
      </c>
      <c r="W35" s="81"/>
      <c r="Y35" s="68">
        <v>0</v>
      </c>
      <c r="AA35" s="69">
        <f t="shared" si="26"/>
        <v>2</v>
      </c>
      <c r="AB35" s="69">
        <f t="shared" si="26"/>
        <v>2</v>
      </c>
      <c r="AC35" s="69">
        <f t="shared" si="26"/>
        <v>2</v>
      </c>
      <c r="AD35" s="69">
        <f t="shared" si="26"/>
        <v>2</v>
      </c>
      <c r="AE35" s="69">
        <f t="shared" si="26"/>
        <v>2</v>
      </c>
      <c r="AF35" s="69">
        <f t="shared" si="26"/>
        <v>2</v>
      </c>
      <c r="AG35" s="69">
        <f t="shared" si="26"/>
        <v>0</v>
      </c>
      <c r="AI35" s="86"/>
      <c r="AJ35" s="86"/>
      <c r="AK35" s="86"/>
      <c r="AL35" s="86"/>
      <c r="AM35" s="86"/>
      <c r="AN35" s="86"/>
      <c r="AO35" s="86"/>
      <c r="AQ35" s="69">
        <f t="shared" ref="AQ35:AW53" si="30">Q35+AI35</f>
        <v>2</v>
      </c>
      <c r="AR35" s="69">
        <f t="shared" si="27"/>
        <v>2</v>
      </c>
      <c r="AS35" s="69">
        <f t="shared" si="27"/>
        <v>2</v>
      </c>
      <c r="AT35" s="69">
        <f t="shared" si="27"/>
        <v>2</v>
      </c>
      <c r="AU35" s="69">
        <f t="shared" si="27"/>
        <v>2</v>
      </c>
      <c r="AV35" s="69">
        <f t="shared" si="27"/>
        <v>2</v>
      </c>
      <c r="AW35" s="69">
        <f t="shared" si="27"/>
        <v>0</v>
      </c>
      <c r="AY35" s="71">
        <f>'1_使用順の確定'!I40</f>
        <v>0</v>
      </c>
      <c r="AZ35" s="72">
        <v>2</v>
      </c>
      <c r="BA35" s="71" t="str">
        <f t="shared" si="28"/>
        <v>-</v>
      </c>
    </row>
    <row r="36" spans="1:53" x14ac:dyDescent="0.25">
      <c r="B36" s="53" t="e">
        <f t="shared" ca="1" si="24"/>
        <v>#N/A</v>
      </c>
      <c r="D36" s="65" t="e">
        <f t="shared" ca="1" si="29"/>
        <v>#N/A</v>
      </c>
      <c r="E36" s="65" t="s">
        <v>89</v>
      </c>
      <c r="G36" s="53" t="s">
        <v>12</v>
      </c>
      <c r="H36" s="53">
        <f t="shared" si="25"/>
        <v>1</v>
      </c>
      <c r="J36" s="65" t="e">
        <f ca="1">IF(AND('1_使用順の確定'!$I$64="OK",BA36&lt;&gt;"-"),BA36,OFFSET(P36,0,$J$33))</f>
        <v>#N/A</v>
      </c>
      <c r="K36" s="65" t="e">
        <f ca="1">IF(AND('1_使用順の確定'!$I$64="OK",BA36&lt;&gt;"-"),BA36,OFFSET(P36,0,$K$33))</f>
        <v>#N/A</v>
      </c>
      <c r="M36" s="65" t="s">
        <v>90</v>
      </c>
      <c r="N36" s="65"/>
      <c r="O36" s="65"/>
      <c r="P36" s="66" t="s">
        <v>178</v>
      </c>
      <c r="Q36" s="79">
        <v>3</v>
      </c>
      <c r="R36" s="80">
        <v>3</v>
      </c>
      <c r="S36" s="80">
        <v>3</v>
      </c>
      <c r="T36" s="80">
        <v>3</v>
      </c>
      <c r="U36" s="80">
        <v>3</v>
      </c>
      <c r="V36" s="80">
        <v>3</v>
      </c>
      <c r="W36" s="81"/>
      <c r="Y36" s="68">
        <v>3</v>
      </c>
      <c r="AA36" s="69">
        <f t="shared" si="26"/>
        <v>0</v>
      </c>
      <c r="AB36" s="69">
        <f t="shared" si="26"/>
        <v>0</v>
      </c>
      <c r="AC36" s="69">
        <f t="shared" si="26"/>
        <v>0</v>
      </c>
      <c r="AD36" s="69">
        <f t="shared" si="26"/>
        <v>0</v>
      </c>
      <c r="AE36" s="69">
        <f t="shared" si="26"/>
        <v>0</v>
      </c>
      <c r="AF36" s="69">
        <f t="shared" si="26"/>
        <v>0</v>
      </c>
      <c r="AG36" s="69">
        <f t="shared" si="26"/>
        <v>-3</v>
      </c>
      <c r="AI36" s="86"/>
      <c r="AJ36" s="86"/>
      <c r="AK36" s="86"/>
      <c r="AL36" s="86"/>
      <c r="AM36" s="86"/>
      <c r="AN36" s="86"/>
      <c r="AO36" s="86"/>
      <c r="AQ36" s="69">
        <f t="shared" si="30"/>
        <v>3</v>
      </c>
      <c r="AR36" s="69">
        <f t="shared" si="27"/>
        <v>3</v>
      </c>
      <c r="AS36" s="69">
        <f t="shared" si="27"/>
        <v>3</v>
      </c>
      <c r="AT36" s="69">
        <f t="shared" si="27"/>
        <v>3</v>
      </c>
      <c r="AU36" s="69">
        <f t="shared" si="27"/>
        <v>3</v>
      </c>
      <c r="AV36" s="69">
        <f t="shared" si="27"/>
        <v>3</v>
      </c>
      <c r="AW36" s="69">
        <f t="shared" si="27"/>
        <v>0</v>
      </c>
      <c r="AY36" s="71">
        <f>'1_使用順の確定'!I41</f>
        <v>0</v>
      </c>
      <c r="AZ36" s="72">
        <v>3</v>
      </c>
      <c r="BA36" s="71" t="str">
        <f t="shared" si="28"/>
        <v>-</v>
      </c>
    </row>
    <row r="37" spans="1:53" x14ac:dyDescent="0.25">
      <c r="B37" s="53" t="e">
        <f t="shared" ca="1" si="24"/>
        <v>#N/A</v>
      </c>
      <c r="D37" s="65" t="e">
        <f t="shared" ca="1" si="29"/>
        <v>#N/A</v>
      </c>
      <c r="E37" s="65" t="s">
        <v>91</v>
      </c>
      <c r="G37" s="53" t="s">
        <v>19</v>
      </c>
      <c r="H37" s="53">
        <f t="shared" si="25"/>
        <v>2</v>
      </c>
      <c r="J37" s="65" t="e">
        <f ca="1">IF(AND('1_使用順の確定'!$I$64="OK",BA37&lt;&gt;"-"),BA37,OFFSET(P37,0,$J$33))</f>
        <v>#N/A</v>
      </c>
      <c r="K37" s="65" t="e">
        <f ca="1">IF(AND('1_使用順の確定'!$I$64="OK",BA37&lt;&gt;"-"),BA37,OFFSET(P37,0,$K$33))</f>
        <v>#N/A</v>
      </c>
      <c r="M37" s="65" t="s">
        <v>92</v>
      </c>
      <c r="N37" s="65"/>
      <c r="O37" s="65"/>
      <c r="P37" s="66" t="s">
        <v>179</v>
      </c>
      <c r="Q37" s="79">
        <v>4</v>
      </c>
      <c r="R37" s="80">
        <v>4</v>
      </c>
      <c r="S37" s="80">
        <v>4</v>
      </c>
      <c r="T37" s="80">
        <v>4</v>
      </c>
      <c r="U37" s="80">
        <v>4</v>
      </c>
      <c r="V37" s="80">
        <v>4</v>
      </c>
      <c r="W37" s="81"/>
      <c r="Y37" s="68">
        <v>4</v>
      </c>
      <c r="AA37" s="69">
        <f t="shared" si="26"/>
        <v>0</v>
      </c>
      <c r="AB37" s="69">
        <f t="shared" si="26"/>
        <v>0</v>
      </c>
      <c r="AC37" s="69">
        <f t="shared" si="26"/>
        <v>0</v>
      </c>
      <c r="AD37" s="69">
        <f t="shared" si="26"/>
        <v>0</v>
      </c>
      <c r="AE37" s="69">
        <f t="shared" si="26"/>
        <v>0</v>
      </c>
      <c r="AF37" s="69">
        <f t="shared" si="26"/>
        <v>0</v>
      </c>
      <c r="AG37" s="69">
        <f t="shared" si="26"/>
        <v>-4</v>
      </c>
      <c r="AI37" s="86"/>
      <c r="AJ37" s="86"/>
      <c r="AK37" s="86"/>
      <c r="AL37" s="86"/>
      <c r="AM37" s="86"/>
      <c r="AN37" s="86"/>
      <c r="AO37" s="86"/>
      <c r="AQ37" s="69">
        <f t="shared" si="30"/>
        <v>4</v>
      </c>
      <c r="AR37" s="69">
        <f t="shared" si="27"/>
        <v>4</v>
      </c>
      <c r="AS37" s="69">
        <f t="shared" si="27"/>
        <v>4</v>
      </c>
      <c r="AT37" s="69">
        <f t="shared" si="27"/>
        <v>4</v>
      </c>
      <c r="AU37" s="69">
        <f t="shared" si="27"/>
        <v>4</v>
      </c>
      <c r="AV37" s="69">
        <f t="shared" si="27"/>
        <v>4</v>
      </c>
      <c r="AW37" s="69">
        <f t="shared" si="27"/>
        <v>0</v>
      </c>
      <c r="AY37" s="71">
        <f>'1_使用順の確定'!I42</f>
        <v>0</v>
      </c>
      <c r="AZ37" s="72">
        <v>4</v>
      </c>
      <c r="BA37" s="71" t="str">
        <f t="shared" si="28"/>
        <v>-</v>
      </c>
    </row>
    <row r="38" spans="1:53" x14ac:dyDescent="0.25">
      <c r="B38" s="53" t="e">
        <f t="shared" ca="1" si="24"/>
        <v>#N/A</v>
      </c>
      <c r="D38" s="65" t="e">
        <f t="shared" ca="1" si="29"/>
        <v>#N/A</v>
      </c>
      <c r="E38" s="65" t="s">
        <v>93</v>
      </c>
      <c r="G38" s="53" t="s">
        <v>12</v>
      </c>
      <c r="H38" s="53">
        <f t="shared" si="25"/>
        <v>1</v>
      </c>
      <c r="J38" s="65" t="e">
        <f ca="1">IF(AND('1_使用順の確定'!$I$64="OK",BA38&lt;&gt;"-"),BA38,OFFSET(P38,0,$J$33))</f>
        <v>#N/A</v>
      </c>
      <c r="K38" s="65" t="e">
        <f ca="1">IF(AND('1_使用順の確定'!$I$64="OK",BA38&lt;&gt;"-"),BA38,OFFSET(P38,0,$K$33))</f>
        <v>#N/A</v>
      </c>
      <c r="M38" s="65">
        <v>1</v>
      </c>
      <c r="N38" s="65">
        <v>1</v>
      </c>
      <c r="O38" s="65"/>
      <c r="P38" s="66" t="s">
        <v>180</v>
      </c>
      <c r="Q38" s="79">
        <v>5</v>
      </c>
      <c r="R38" s="80">
        <v>5</v>
      </c>
      <c r="S38" s="80">
        <v>5</v>
      </c>
      <c r="T38" s="80">
        <v>5</v>
      </c>
      <c r="U38" s="80">
        <v>5</v>
      </c>
      <c r="V38" s="80">
        <v>5</v>
      </c>
      <c r="W38" s="81"/>
      <c r="Y38" s="68">
        <v>2</v>
      </c>
      <c r="AA38" s="69">
        <f t="shared" si="26"/>
        <v>3</v>
      </c>
      <c r="AB38" s="69">
        <f t="shared" si="26"/>
        <v>3</v>
      </c>
      <c r="AC38" s="69">
        <f t="shared" si="26"/>
        <v>3</v>
      </c>
      <c r="AD38" s="69">
        <f t="shared" si="26"/>
        <v>3</v>
      </c>
      <c r="AE38" s="69">
        <f t="shared" si="26"/>
        <v>3</v>
      </c>
      <c r="AF38" s="69">
        <f t="shared" si="26"/>
        <v>3</v>
      </c>
      <c r="AG38" s="69">
        <f t="shared" si="26"/>
        <v>-2</v>
      </c>
      <c r="AI38" s="71">
        <f t="shared" ref="AI38:AI53" si="31">IF((Q38-4)&gt;$O$57,4,IF((Q38-4)&gt;$O$56,3,IF((Q38-4)&gt;$O$55,2,IF((Q38-4)&gt;$O$54,1,0))))</f>
        <v>0</v>
      </c>
      <c r="AJ38" s="71">
        <f t="shared" ref="AJ38:AJ53" si="32">IF((R38-4)&gt;$O$57,4,IF((R38-4)&gt;$O$56,3,IF((R38-4)&gt;$O$55,2,IF((R38-4)&gt;$O$54,1,0))))</f>
        <v>0</v>
      </c>
      <c r="AK38" s="71">
        <f t="shared" ref="AK38:AK53" si="33">IF((S38-4)&gt;$O$57,4,IF((S38-4)&gt;$O$56,3,IF((S38-4)&gt;$O$55,2,IF((S38-4)&gt;$O$54,1,0))))</f>
        <v>0</v>
      </c>
      <c r="AL38" s="71">
        <f t="shared" ref="AL38:AL53" si="34">IF((T38-4)&gt;$O$57,4,IF((T38-4)&gt;$O$56,3,IF((T38-4)&gt;$O$55,2,IF((T38-4)&gt;$O$54,1,0))))</f>
        <v>0</v>
      </c>
      <c r="AM38" s="71">
        <f t="shared" ref="AM38:AM53" si="35">IF((U38-4)&gt;$O$57,4,IF((U38-4)&gt;$O$56,3,IF((U38-4)&gt;$O$55,2,IF((U38-4)&gt;$O$54,1,0))))</f>
        <v>0</v>
      </c>
      <c r="AN38" s="71">
        <f t="shared" ref="AN38:AN53" si="36">IF((V38-4)&gt;$O$57,4,IF((V38-4)&gt;$O$56,3,IF((V38-4)&gt;$O$55,2,IF((V38-4)&gt;$O$54,1,0))))</f>
        <v>0</v>
      </c>
      <c r="AO38" s="71">
        <f t="shared" ref="AO38:AO53" si="37">IF((W38-4)&gt;$O$57,4,IF((W38-4)&gt;$O$56,3,IF((W38-4)&gt;$O$55,2,IF((W38-4)&gt;$O$54,1,0))))</f>
        <v>0</v>
      </c>
      <c r="AQ38" s="69">
        <f t="shared" si="30"/>
        <v>5</v>
      </c>
      <c r="AR38" s="69">
        <f>R38+AJ38</f>
        <v>5</v>
      </c>
      <c r="AS38" s="69">
        <f t="shared" si="27"/>
        <v>5</v>
      </c>
      <c r="AT38" s="69">
        <f t="shared" si="27"/>
        <v>5</v>
      </c>
      <c r="AU38" s="69">
        <f t="shared" si="27"/>
        <v>5</v>
      </c>
      <c r="AV38" s="69">
        <f t="shared" si="27"/>
        <v>5</v>
      </c>
      <c r="AW38" s="69">
        <f t="shared" si="27"/>
        <v>0</v>
      </c>
      <c r="AY38" s="71">
        <f>'1_使用順の確定'!I43</f>
        <v>0</v>
      </c>
      <c r="AZ38" s="72">
        <v>5</v>
      </c>
      <c r="BA38" s="71" t="str">
        <f t="shared" si="28"/>
        <v>-</v>
      </c>
    </row>
    <row r="39" spans="1:53" x14ac:dyDescent="0.25">
      <c r="B39" s="53" t="e">
        <f t="shared" ca="1" si="24"/>
        <v>#N/A</v>
      </c>
      <c r="D39" s="65" t="e">
        <f t="shared" ca="1" si="29"/>
        <v>#N/A</v>
      </c>
      <c r="E39" s="65" t="s">
        <v>94</v>
      </c>
      <c r="G39" s="53" t="s">
        <v>19</v>
      </c>
      <c r="H39" s="53">
        <f t="shared" si="25"/>
        <v>2</v>
      </c>
      <c r="J39" s="65" t="e">
        <f ca="1">IF(AND('1_使用順の確定'!$I$64="OK",BA39&lt;&gt;"-"),BA39,OFFSET(P39,0,$J$33))</f>
        <v>#N/A</v>
      </c>
      <c r="K39" s="65" t="e">
        <f ca="1">IF(AND('1_使用順の確定'!$I$64="OK",BA39&lt;&gt;"-"),BA39,OFFSET(P39,0,$K$33))</f>
        <v>#N/A</v>
      </c>
      <c r="M39" s="65">
        <v>2</v>
      </c>
      <c r="N39" s="65">
        <v>2</v>
      </c>
      <c r="O39" s="65"/>
      <c r="P39" s="66" t="s">
        <v>181</v>
      </c>
      <c r="Q39" s="79">
        <v>6</v>
      </c>
      <c r="R39" s="80">
        <v>6</v>
      </c>
      <c r="S39" s="80">
        <v>6</v>
      </c>
      <c r="T39" s="80">
        <v>6</v>
      </c>
      <c r="U39" s="80">
        <v>6</v>
      </c>
      <c r="V39" s="80">
        <v>6</v>
      </c>
      <c r="W39" s="81"/>
      <c r="Y39" s="68">
        <v>2</v>
      </c>
      <c r="AA39" s="69">
        <f t="shared" si="26"/>
        <v>4</v>
      </c>
      <c r="AB39" s="69">
        <f t="shared" si="26"/>
        <v>4</v>
      </c>
      <c r="AC39" s="69">
        <f t="shared" si="26"/>
        <v>4</v>
      </c>
      <c r="AD39" s="69">
        <f t="shared" si="26"/>
        <v>4</v>
      </c>
      <c r="AE39" s="69">
        <f t="shared" si="26"/>
        <v>4</v>
      </c>
      <c r="AF39" s="69">
        <f t="shared" si="26"/>
        <v>4</v>
      </c>
      <c r="AG39" s="69">
        <f t="shared" si="26"/>
        <v>-2</v>
      </c>
      <c r="AI39" s="71">
        <f t="shared" si="31"/>
        <v>0</v>
      </c>
      <c r="AJ39" s="71">
        <f t="shared" si="32"/>
        <v>0</v>
      </c>
      <c r="AK39" s="71">
        <f t="shared" si="33"/>
        <v>0</v>
      </c>
      <c r="AL39" s="71">
        <f t="shared" si="34"/>
        <v>0</v>
      </c>
      <c r="AM39" s="71">
        <f t="shared" si="35"/>
        <v>0</v>
      </c>
      <c r="AN39" s="71">
        <f t="shared" si="36"/>
        <v>0</v>
      </c>
      <c r="AO39" s="71">
        <f t="shared" si="37"/>
        <v>0</v>
      </c>
      <c r="AQ39" s="69">
        <f t="shared" si="30"/>
        <v>6</v>
      </c>
      <c r="AR39" s="69">
        <f t="shared" si="30"/>
        <v>6</v>
      </c>
      <c r="AS39" s="69">
        <f t="shared" si="27"/>
        <v>6</v>
      </c>
      <c r="AT39" s="69">
        <f t="shared" si="27"/>
        <v>6</v>
      </c>
      <c r="AU39" s="69">
        <f t="shared" si="27"/>
        <v>6</v>
      </c>
      <c r="AV39" s="69">
        <f t="shared" si="27"/>
        <v>6</v>
      </c>
      <c r="AW39" s="69">
        <f t="shared" si="27"/>
        <v>0</v>
      </c>
      <c r="AY39" s="71">
        <f>'1_使用順の確定'!I44</f>
        <v>0</v>
      </c>
      <c r="AZ39" s="72">
        <v>6</v>
      </c>
      <c r="BA39" s="71" t="str">
        <f t="shared" si="28"/>
        <v>-</v>
      </c>
    </row>
    <row r="40" spans="1:53" x14ac:dyDescent="0.25">
      <c r="B40" s="53" t="e">
        <f t="shared" ca="1" si="24"/>
        <v>#N/A</v>
      </c>
      <c r="D40" s="65" t="e">
        <f t="shared" ca="1" si="29"/>
        <v>#N/A</v>
      </c>
      <c r="E40" s="65" t="s">
        <v>95</v>
      </c>
      <c r="G40" s="53" t="s">
        <v>12</v>
      </c>
      <c r="H40" s="53">
        <f t="shared" si="25"/>
        <v>1</v>
      </c>
      <c r="J40" s="65" t="e">
        <f ca="1">IF(AND('1_使用順の確定'!$I$64="OK",BA40&lt;&gt;"-"),BA40,OFFSET(P40,0,$J$33))</f>
        <v>#N/A</v>
      </c>
      <c r="K40" s="65" t="e">
        <f ca="1">IF(AND('1_使用順の確定'!$I$64="OK",BA40&lt;&gt;"-"),BA40,OFFSET(P40,0,$K$33))</f>
        <v>#N/A</v>
      </c>
      <c r="M40" s="65">
        <v>3</v>
      </c>
      <c r="N40" s="65">
        <v>3</v>
      </c>
      <c r="O40" s="65"/>
      <c r="P40" s="66" t="s">
        <v>182</v>
      </c>
      <c r="Q40" s="79">
        <v>7</v>
      </c>
      <c r="R40" s="80">
        <v>7</v>
      </c>
      <c r="S40" s="80">
        <v>7</v>
      </c>
      <c r="T40" s="80">
        <v>7</v>
      </c>
      <c r="U40" s="80">
        <v>7</v>
      </c>
      <c r="V40" s="80">
        <v>7</v>
      </c>
      <c r="W40" s="81"/>
      <c r="Y40" s="68">
        <v>2</v>
      </c>
      <c r="AA40" s="69">
        <f t="shared" si="26"/>
        <v>5</v>
      </c>
      <c r="AB40" s="69">
        <f t="shared" si="26"/>
        <v>5</v>
      </c>
      <c r="AC40" s="69">
        <f t="shared" si="26"/>
        <v>5</v>
      </c>
      <c r="AD40" s="69">
        <f t="shared" si="26"/>
        <v>5</v>
      </c>
      <c r="AE40" s="69">
        <f t="shared" si="26"/>
        <v>5</v>
      </c>
      <c r="AF40" s="69">
        <f t="shared" si="26"/>
        <v>5</v>
      </c>
      <c r="AG40" s="69">
        <f t="shared" si="26"/>
        <v>-2</v>
      </c>
      <c r="AI40" s="71">
        <f t="shared" si="31"/>
        <v>1</v>
      </c>
      <c r="AJ40" s="71">
        <f t="shared" si="32"/>
        <v>1</v>
      </c>
      <c r="AK40" s="71">
        <f t="shared" si="33"/>
        <v>1</v>
      </c>
      <c r="AL40" s="71">
        <f t="shared" si="34"/>
        <v>1</v>
      </c>
      <c r="AM40" s="71">
        <f t="shared" si="35"/>
        <v>1</v>
      </c>
      <c r="AN40" s="71">
        <f t="shared" si="36"/>
        <v>1</v>
      </c>
      <c r="AO40" s="71">
        <f t="shared" si="37"/>
        <v>0</v>
      </c>
      <c r="AQ40" s="69">
        <f t="shared" si="30"/>
        <v>8</v>
      </c>
      <c r="AR40" s="69">
        <f t="shared" si="30"/>
        <v>8</v>
      </c>
      <c r="AS40" s="69">
        <f t="shared" si="27"/>
        <v>8</v>
      </c>
      <c r="AT40" s="69">
        <f t="shared" si="27"/>
        <v>8</v>
      </c>
      <c r="AU40" s="69">
        <f t="shared" si="27"/>
        <v>8</v>
      </c>
      <c r="AV40" s="69">
        <f t="shared" si="27"/>
        <v>8</v>
      </c>
      <c r="AW40" s="69">
        <f t="shared" si="27"/>
        <v>0</v>
      </c>
      <c r="AY40" s="71">
        <f>'1_使用順の確定'!I45</f>
        <v>0</v>
      </c>
      <c r="AZ40" s="72">
        <v>7</v>
      </c>
      <c r="BA40" s="71" t="str">
        <f t="shared" si="28"/>
        <v>-</v>
      </c>
    </row>
    <row r="41" spans="1:53" x14ac:dyDescent="0.25">
      <c r="B41" s="53" t="e">
        <f t="shared" ca="1" si="24"/>
        <v>#N/A</v>
      </c>
      <c r="D41" s="65" t="e">
        <f t="shared" ca="1" si="29"/>
        <v>#N/A</v>
      </c>
      <c r="E41" s="65" t="s">
        <v>96</v>
      </c>
      <c r="G41" s="53" t="s">
        <v>19</v>
      </c>
      <c r="H41" s="53">
        <f t="shared" si="25"/>
        <v>2</v>
      </c>
      <c r="J41" s="65" t="e">
        <f ca="1">IF(AND('1_使用順の確定'!$I$64="OK",BA41&lt;&gt;"-"),BA41,OFFSET(P41,0,$J$33))</f>
        <v>#N/A</v>
      </c>
      <c r="K41" s="65" t="e">
        <f ca="1">IF(AND('1_使用順の確定'!$I$64="OK",BA41&lt;&gt;"-"),BA41,OFFSET(P41,0,$K$33))</f>
        <v>#N/A</v>
      </c>
      <c r="M41" s="65">
        <v>4</v>
      </c>
      <c r="N41" s="65">
        <v>4</v>
      </c>
      <c r="O41" s="65"/>
      <c r="P41" s="66" t="s">
        <v>183</v>
      </c>
      <c r="Q41" s="79">
        <v>8</v>
      </c>
      <c r="R41" s="80">
        <v>8</v>
      </c>
      <c r="S41" s="80">
        <v>8</v>
      </c>
      <c r="T41" s="80">
        <v>8</v>
      </c>
      <c r="U41" s="80">
        <v>8</v>
      </c>
      <c r="V41" s="80">
        <v>8</v>
      </c>
      <c r="W41" s="81"/>
      <c r="Y41" s="68">
        <v>2</v>
      </c>
      <c r="AA41" s="69">
        <f t="shared" si="26"/>
        <v>6</v>
      </c>
      <c r="AB41" s="69">
        <f t="shared" si="26"/>
        <v>6</v>
      </c>
      <c r="AC41" s="69">
        <f t="shared" si="26"/>
        <v>6</v>
      </c>
      <c r="AD41" s="69">
        <f t="shared" si="26"/>
        <v>6</v>
      </c>
      <c r="AE41" s="69">
        <f t="shared" si="26"/>
        <v>6</v>
      </c>
      <c r="AF41" s="69">
        <f t="shared" si="26"/>
        <v>6</v>
      </c>
      <c r="AG41" s="69">
        <f t="shared" si="26"/>
        <v>-2</v>
      </c>
      <c r="AI41" s="71">
        <f t="shared" si="31"/>
        <v>2</v>
      </c>
      <c r="AJ41" s="71">
        <f t="shared" si="32"/>
        <v>2</v>
      </c>
      <c r="AK41" s="71">
        <f t="shared" si="33"/>
        <v>2</v>
      </c>
      <c r="AL41" s="71">
        <f t="shared" si="34"/>
        <v>2</v>
      </c>
      <c r="AM41" s="71">
        <f t="shared" si="35"/>
        <v>2</v>
      </c>
      <c r="AN41" s="71">
        <f t="shared" si="36"/>
        <v>2</v>
      </c>
      <c r="AO41" s="71">
        <f t="shared" si="37"/>
        <v>0</v>
      </c>
      <c r="AQ41" s="69">
        <f t="shared" si="30"/>
        <v>10</v>
      </c>
      <c r="AR41" s="69">
        <f t="shared" si="30"/>
        <v>10</v>
      </c>
      <c r="AS41" s="69">
        <f t="shared" si="27"/>
        <v>10</v>
      </c>
      <c r="AT41" s="69">
        <f t="shared" si="27"/>
        <v>10</v>
      </c>
      <c r="AU41" s="69">
        <f t="shared" si="27"/>
        <v>10</v>
      </c>
      <c r="AV41" s="69">
        <f t="shared" si="27"/>
        <v>10</v>
      </c>
      <c r="AW41" s="69">
        <f t="shared" si="27"/>
        <v>0</v>
      </c>
      <c r="AY41" s="71">
        <f>'1_使用順の確定'!I46</f>
        <v>0</v>
      </c>
      <c r="AZ41" s="72">
        <v>8</v>
      </c>
      <c r="BA41" s="71" t="str">
        <f t="shared" si="28"/>
        <v>-</v>
      </c>
    </row>
    <row r="42" spans="1:53" x14ac:dyDescent="0.25">
      <c r="B42" s="53" t="e">
        <f t="shared" ca="1" si="24"/>
        <v>#N/A</v>
      </c>
      <c r="D42" s="65" t="e">
        <f t="shared" ca="1" si="29"/>
        <v>#N/A</v>
      </c>
      <c r="E42" s="65" t="s">
        <v>97</v>
      </c>
      <c r="G42" s="53" t="s">
        <v>12</v>
      </c>
      <c r="H42" s="53">
        <f t="shared" si="25"/>
        <v>1</v>
      </c>
      <c r="J42" s="65" t="e">
        <f ca="1">IF(AND('1_使用順の確定'!$I$64="OK",BA42&lt;&gt;"-"),BA42,OFFSET(P42,0,$J$33))</f>
        <v>#N/A</v>
      </c>
      <c r="K42" s="65" t="e">
        <f ca="1">IF(AND('1_使用順の確定'!$I$64="OK",BA42&lt;&gt;"-"),BA42,OFFSET(P42,0,$K$33))</f>
        <v>#N/A</v>
      </c>
      <c r="M42" s="65">
        <v>5</v>
      </c>
      <c r="N42" s="65">
        <v>5</v>
      </c>
      <c r="O42" s="65"/>
      <c r="P42" s="66" t="s">
        <v>315</v>
      </c>
      <c r="Q42" s="79">
        <v>9</v>
      </c>
      <c r="R42" s="80">
        <v>9</v>
      </c>
      <c r="S42" s="80">
        <v>9</v>
      </c>
      <c r="T42" s="80">
        <v>9</v>
      </c>
      <c r="U42" s="80">
        <v>9</v>
      </c>
      <c r="V42" s="80">
        <v>9</v>
      </c>
      <c r="W42" s="81"/>
      <c r="Y42" s="68">
        <v>2</v>
      </c>
      <c r="AA42" s="69">
        <f t="shared" si="26"/>
        <v>7</v>
      </c>
      <c r="AB42" s="69">
        <f t="shared" si="26"/>
        <v>7</v>
      </c>
      <c r="AC42" s="69">
        <f t="shared" si="26"/>
        <v>7</v>
      </c>
      <c r="AD42" s="69">
        <f t="shared" si="26"/>
        <v>7</v>
      </c>
      <c r="AE42" s="69">
        <f t="shared" si="26"/>
        <v>7</v>
      </c>
      <c r="AF42" s="69">
        <f t="shared" si="26"/>
        <v>7</v>
      </c>
      <c r="AG42" s="69">
        <f t="shared" si="26"/>
        <v>-2</v>
      </c>
      <c r="AI42" s="71">
        <f t="shared" si="31"/>
        <v>2</v>
      </c>
      <c r="AJ42" s="71">
        <f t="shared" si="32"/>
        <v>2</v>
      </c>
      <c r="AK42" s="71">
        <f t="shared" si="33"/>
        <v>2</v>
      </c>
      <c r="AL42" s="71">
        <f t="shared" si="34"/>
        <v>2</v>
      </c>
      <c r="AM42" s="71">
        <f t="shared" si="35"/>
        <v>2</v>
      </c>
      <c r="AN42" s="71">
        <f t="shared" si="36"/>
        <v>2</v>
      </c>
      <c r="AO42" s="71">
        <f t="shared" si="37"/>
        <v>0</v>
      </c>
      <c r="AQ42" s="69">
        <f t="shared" si="30"/>
        <v>11</v>
      </c>
      <c r="AR42" s="69">
        <f t="shared" si="30"/>
        <v>11</v>
      </c>
      <c r="AS42" s="69">
        <f t="shared" si="27"/>
        <v>11</v>
      </c>
      <c r="AT42" s="69">
        <f t="shared" si="27"/>
        <v>11</v>
      </c>
      <c r="AU42" s="69">
        <f t="shared" si="27"/>
        <v>11</v>
      </c>
      <c r="AV42" s="69">
        <f t="shared" si="27"/>
        <v>11</v>
      </c>
      <c r="AW42" s="69">
        <f t="shared" si="27"/>
        <v>0</v>
      </c>
      <c r="AY42" s="71">
        <f>'1_使用順の確定'!I47</f>
        <v>0</v>
      </c>
      <c r="AZ42" s="72">
        <v>9</v>
      </c>
      <c r="BA42" s="71" t="str">
        <f t="shared" si="28"/>
        <v>-</v>
      </c>
    </row>
    <row r="43" spans="1:53" x14ac:dyDescent="0.25">
      <c r="B43" s="53" t="e">
        <f t="shared" ca="1" si="24"/>
        <v>#N/A</v>
      </c>
      <c r="D43" s="65" t="e">
        <f t="shared" ca="1" si="29"/>
        <v>#N/A</v>
      </c>
      <c r="E43" s="65" t="s">
        <v>98</v>
      </c>
      <c r="G43" s="53" t="s">
        <v>19</v>
      </c>
      <c r="H43" s="53">
        <f t="shared" si="25"/>
        <v>2</v>
      </c>
      <c r="J43" s="65" t="e">
        <f ca="1">IF(AND('1_使用順の確定'!$I$64="OK",BA43&lt;&gt;"-"),BA43,OFFSET(P43,0,$J$33))</f>
        <v>#N/A</v>
      </c>
      <c r="K43" s="65" t="e">
        <f ca="1">IF(AND('1_使用順の確定'!$I$64="OK",BA43&lt;&gt;"-"),BA43,OFFSET(P43,0,$K$33))</f>
        <v>#N/A</v>
      </c>
      <c r="M43" s="65">
        <v>6</v>
      </c>
      <c r="N43" s="65">
        <v>6</v>
      </c>
      <c r="O43" s="65"/>
      <c r="P43" s="66" t="s">
        <v>184</v>
      </c>
      <c r="Q43" s="79">
        <v>10</v>
      </c>
      <c r="R43" s="80">
        <v>10</v>
      </c>
      <c r="S43" s="80">
        <v>10</v>
      </c>
      <c r="T43" s="80">
        <v>10</v>
      </c>
      <c r="U43" s="80">
        <v>10</v>
      </c>
      <c r="V43" s="80">
        <v>10</v>
      </c>
      <c r="W43" s="81"/>
      <c r="Y43" s="68">
        <v>2</v>
      </c>
      <c r="AA43" s="69">
        <f t="shared" si="26"/>
        <v>8</v>
      </c>
      <c r="AB43" s="69">
        <f t="shared" si="26"/>
        <v>8</v>
      </c>
      <c r="AC43" s="69">
        <f t="shared" si="26"/>
        <v>8</v>
      </c>
      <c r="AD43" s="69">
        <f t="shared" si="26"/>
        <v>8</v>
      </c>
      <c r="AE43" s="69">
        <f t="shared" si="26"/>
        <v>8</v>
      </c>
      <c r="AF43" s="69">
        <f t="shared" si="26"/>
        <v>8</v>
      </c>
      <c r="AG43" s="69">
        <f t="shared" si="26"/>
        <v>-2</v>
      </c>
      <c r="AI43" s="71">
        <f t="shared" si="31"/>
        <v>3</v>
      </c>
      <c r="AJ43" s="71">
        <f t="shared" si="32"/>
        <v>3</v>
      </c>
      <c r="AK43" s="71">
        <f t="shared" si="33"/>
        <v>3</v>
      </c>
      <c r="AL43" s="71">
        <f t="shared" si="34"/>
        <v>3</v>
      </c>
      <c r="AM43" s="71">
        <f t="shared" si="35"/>
        <v>3</v>
      </c>
      <c r="AN43" s="71">
        <f t="shared" si="36"/>
        <v>3</v>
      </c>
      <c r="AO43" s="71">
        <f t="shared" si="37"/>
        <v>0</v>
      </c>
      <c r="AQ43" s="69">
        <f t="shared" si="30"/>
        <v>13</v>
      </c>
      <c r="AR43" s="69">
        <f t="shared" si="30"/>
        <v>13</v>
      </c>
      <c r="AS43" s="69">
        <f t="shared" si="27"/>
        <v>13</v>
      </c>
      <c r="AT43" s="69">
        <f t="shared" si="27"/>
        <v>13</v>
      </c>
      <c r="AU43" s="69">
        <f t="shared" si="27"/>
        <v>13</v>
      </c>
      <c r="AV43" s="69">
        <f t="shared" si="27"/>
        <v>13</v>
      </c>
      <c r="AW43" s="69">
        <f t="shared" si="27"/>
        <v>0</v>
      </c>
      <c r="AY43" s="71">
        <f>'1_使用順の確定'!I48</f>
        <v>0</v>
      </c>
      <c r="AZ43" s="72">
        <v>10</v>
      </c>
      <c r="BA43" s="71" t="str">
        <f t="shared" si="28"/>
        <v>-</v>
      </c>
    </row>
    <row r="44" spans="1:53" x14ac:dyDescent="0.25">
      <c r="B44" s="53" t="e">
        <f t="shared" ca="1" si="24"/>
        <v>#N/A</v>
      </c>
      <c r="D44" s="65" t="e">
        <f t="shared" ca="1" si="29"/>
        <v>#N/A</v>
      </c>
      <c r="E44" s="65" t="s">
        <v>99</v>
      </c>
      <c r="G44" s="53" t="s">
        <v>12</v>
      </c>
      <c r="H44" s="53">
        <f t="shared" si="25"/>
        <v>1</v>
      </c>
      <c r="J44" s="65" t="e">
        <f ca="1">IF(AND('1_使用順の確定'!$I$64="OK",BA44&lt;&gt;"-"),BA44,OFFSET(P44,0,$J$33))</f>
        <v>#N/A</v>
      </c>
      <c r="K44" s="65" t="e">
        <f ca="1">IF(AND('1_使用順の確定'!$I$64="OK",BA44&lt;&gt;"-"),BA44,OFFSET(P44,0,$K$33))</f>
        <v>#N/A</v>
      </c>
      <c r="M44" s="65">
        <v>7</v>
      </c>
      <c r="N44" s="65">
        <v>7</v>
      </c>
      <c r="O44" s="65"/>
      <c r="P44" s="66" t="s">
        <v>316</v>
      </c>
      <c r="Q44" s="79">
        <v>11</v>
      </c>
      <c r="R44" s="80">
        <v>11</v>
      </c>
      <c r="S44" s="80">
        <v>11</v>
      </c>
      <c r="T44" s="80">
        <v>11</v>
      </c>
      <c r="U44" s="80">
        <v>11</v>
      </c>
      <c r="V44" s="80">
        <v>11</v>
      </c>
      <c r="W44" s="81"/>
      <c r="Y44" s="68">
        <v>2</v>
      </c>
      <c r="AA44" s="69">
        <f t="shared" si="26"/>
        <v>9</v>
      </c>
      <c r="AB44" s="69">
        <f t="shared" si="26"/>
        <v>9</v>
      </c>
      <c r="AC44" s="69">
        <f t="shared" si="26"/>
        <v>9</v>
      </c>
      <c r="AD44" s="69">
        <f t="shared" si="26"/>
        <v>9</v>
      </c>
      <c r="AE44" s="69">
        <f t="shared" si="26"/>
        <v>9</v>
      </c>
      <c r="AF44" s="69">
        <f t="shared" si="26"/>
        <v>9</v>
      </c>
      <c r="AG44" s="69">
        <f t="shared" si="26"/>
        <v>-2</v>
      </c>
      <c r="AI44" s="71">
        <f t="shared" si="31"/>
        <v>3</v>
      </c>
      <c r="AJ44" s="71">
        <f t="shared" si="32"/>
        <v>3</v>
      </c>
      <c r="AK44" s="71">
        <f t="shared" si="33"/>
        <v>3</v>
      </c>
      <c r="AL44" s="71">
        <f t="shared" si="34"/>
        <v>3</v>
      </c>
      <c r="AM44" s="71">
        <f t="shared" si="35"/>
        <v>3</v>
      </c>
      <c r="AN44" s="71">
        <f t="shared" si="36"/>
        <v>3</v>
      </c>
      <c r="AO44" s="71">
        <f t="shared" si="37"/>
        <v>0</v>
      </c>
      <c r="AQ44" s="69">
        <f t="shared" si="30"/>
        <v>14</v>
      </c>
      <c r="AR44" s="69">
        <f t="shared" si="30"/>
        <v>14</v>
      </c>
      <c r="AS44" s="69">
        <f t="shared" si="27"/>
        <v>14</v>
      </c>
      <c r="AT44" s="69">
        <f t="shared" si="27"/>
        <v>14</v>
      </c>
      <c r="AU44" s="69">
        <f t="shared" si="27"/>
        <v>14</v>
      </c>
      <c r="AV44" s="69">
        <f t="shared" si="27"/>
        <v>14</v>
      </c>
      <c r="AW44" s="69">
        <f t="shared" si="27"/>
        <v>0</v>
      </c>
      <c r="AY44" s="71">
        <f>'1_使用順の確定'!I49</f>
        <v>0</v>
      </c>
      <c r="AZ44" s="72">
        <v>11</v>
      </c>
      <c r="BA44" s="71" t="str">
        <f t="shared" si="28"/>
        <v>-</v>
      </c>
    </row>
    <row r="45" spans="1:53" x14ac:dyDescent="0.25">
      <c r="B45" s="53" t="e">
        <f t="shared" ca="1" si="24"/>
        <v>#N/A</v>
      </c>
      <c r="D45" s="65" t="e">
        <f t="shared" ca="1" si="29"/>
        <v>#N/A</v>
      </c>
      <c r="E45" s="65" t="s">
        <v>100</v>
      </c>
      <c r="G45" s="53" t="s">
        <v>19</v>
      </c>
      <c r="H45" s="53">
        <f t="shared" si="25"/>
        <v>2</v>
      </c>
      <c r="J45" s="65" t="e">
        <f ca="1">IF(AND('1_使用順の確定'!$I$64="OK",BA45&lt;&gt;"-"),BA45,OFFSET(P45,0,$J$33))</f>
        <v>#N/A</v>
      </c>
      <c r="K45" s="65" t="e">
        <f ca="1">IF(AND('1_使用順の確定'!$I$64="OK",BA45&lt;&gt;"-"),BA45,OFFSET(P45,0,$K$33))</f>
        <v>#N/A</v>
      </c>
      <c r="M45" s="65">
        <v>8</v>
      </c>
      <c r="N45" s="65">
        <v>8</v>
      </c>
      <c r="O45" s="65"/>
      <c r="P45" s="66" t="s">
        <v>185</v>
      </c>
      <c r="Q45" s="79">
        <v>12</v>
      </c>
      <c r="R45" s="80">
        <v>12</v>
      </c>
      <c r="S45" s="80">
        <v>12</v>
      </c>
      <c r="T45" s="80">
        <v>12</v>
      </c>
      <c r="U45" s="80">
        <v>12</v>
      </c>
      <c r="V45" s="80">
        <v>12</v>
      </c>
      <c r="W45" s="81"/>
      <c r="Y45" s="68">
        <v>2</v>
      </c>
      <c r="AA45" s="69">
        <f t="shared" si="26"/>
        <v>10</v>
      </c>
      <c r="AB45" s="69">
        <f t="shared" si="26"/>
        <v>10</v>
      </c>
      <c r="AC45" s="69">
        <f t="shared" si="26"/>
        <v>10</v>
      </c>
      <c r="AD45" s="69">
        <f t="shared" si="26"/>
        <v>10</v>
      </c>
      <c r="AE45" s="69">
        <f t="shared" si="26"/>
        <v>10</v>
      </c>
      <c r="AF45" s="69">
        <f t="shared" si="26"/>
        <v>10</v>
      </c>
      <c r="AG45" s="69">
        <f t="shared" si="26"/>
        <v>-2</v>
      </c>
      <c r="AI45" s="71">
        <f t="shared" si="31"/>
        <v>3</v>
      </c>
      <c r="AJ45" s="71">
        <f t="shared" si="32"/>
        <v>3</v>
      </c>
      <c r="AK45" s="71">
        <f t="shared" si="33"/>
        <v>3</v>
      </c>
      <c r="AL45" s="71">
        <f t="shared" si="34"/>
        <v>3</v>
      </c>
      <c r="AM45" s="71">
        <f t="shared" si="35"/>
        <v>3</v>
      </c>
      <c r="AN45" s="71">
        <f t="shared" si="36"/>
        <v>3</v>
      </c>
      <c r="AO45" s="71">
        <f t="shared" si="37"/>
        <v>0</v>
      </c>
      <c r="AQ45" s="69">
        <f t="shared" si="30"/>
        <v>15</v>
      </c>
      <c r="AR45" s="69">
        <f t="shared" si="30"/>
        <v>15</v>
      </c>
      <c r="AS45" s="69">
        <f t="shared" si="27"/>
        <v>15</v>
      </c>
      <c r="AT45" s="69">
        <f t="shared" si="27"/>
        <v>15</v>
      </c>
      <c r="AU45" s="69">
        <f t="shared" si="27"/>
        <v>15</v>
      </c>
      <c r="AV45" s="69">
        <f t="shared" si="27"/>
        <v>15</v>
      </c>
      <c r="AW45" s="69">
        <f t="shared" si="27"/>
        <v>0</v>
      </c>
      <c r="AY45" s="71">
        <f>'1_使用順の確定'!I50</f>
        <v>0</v>
      </c>
      <c r="AZ45" s="72">
        <v>12</v>
      </c>
      <c r="BA45" s="71" t="str">
        <f t="shared" si="28"/>
        <v>-</v>
      </c>
    </row>
    <row r="46" spans="1:53" x14ac:dyDescent="0.25">
      <c r="B46" s="53" t="e">
        <f t="shared" ca="1" si="24"/>
        <v>#N/A</v>
      </c>
      <c r="D46" s="65" t="e">
        <f t="shared" ca="1" si="29"/>
        <v>#N/A</v>
      </c>
      <c r="E46" s="65" t="s">
        <v>101</v>
      </c>
      <c r="G46" s="53" t="s">
        <v>12</v>
      </c>
      <c r="H46" s="53">
        <f t="shared" si="25"/>
        <v>1</v>
      </c>
      <c r="J46" s="65" t="e">
        <f ca="1">IF(AND('1_使用順の確定'!$I$64="OK",BA46&lt;&gt;"-"),BA46,OFFSET(P46,0,$J$33))</f>
        <v>#N/A</v>
      </c>
      <c r="K46" s="65" t="e">
        <f ca="1">IF(AND('1_使用順の確定'!$I$64="OK",BA46&lt;&gt;"-"),BA46,OFFSET(P46,0,$K$33))</f>
        <v>#N/A</v>
      </c>
      <c r="M46" s="65">
        <v>9</v>
      </c>
      <c r="N46" s="65">
        <v>9</v>
      </c>
      <c r="O46" s="65"/>
      <c r="P46" s="66" t="s">
        <v>186</v>
      </c>
      <c r="Q46" s="79">
        <v>13</v>
      </c>
      <c r="R46" s="80">
        <v>13</v>
      </c>
      <c r="S46" s="80">
        <v>13</v>
      </c>
      <c r="T46" s="80">
        <v>13</v>
      </c>
      <c r="U46" s="80">
        <v>13</v>
      </c>
      <c r="V46" s="80">
        <v>13</v>
      </c>
      <c r="W46" s="81"/>
      <c r="Y46" s="68">
        <v>2</v>
      </c>
      <c r="AA46" s="69">
        <f t="shared" si="26"/>
        <v>11</v>
      </c>
      <c r="AB46" s="69">
        <f t="shared" si="26"/>
        <v>11</v>
      </c>
      <c r="AC46" s="69">
        <f t="shared" si="26"/>
        <v>11</v>
      </c>
      <c r="AD46" s="69">
        <f t="shared" si="26"/>
        <v>11</v>
      </c>
      <c r="AE46" s="69">
        <f t="shared" si="26"/>
        <v>11</v>
      </c>
      <c r="AF46" s="69">
        <f t="shared" si="26"/>
        <v>11</v>
      </c>
      <c r="AG46" s="69">
        <f t="shared" si="26"/>
        <v>-2</v>
      </c>
      <c r="AI46" s="71">
        <f t="shared" si="31"/>
        <v>4</v>
      </c>
      <c r="AJ46" s="71">
        <f t="shared" si="32"/>
        <v>4</v>
      </c>
      <c r="AK46" s="71">
        <f t="shared" si="33"/>
        <v>4</v>
      </c>
      <c r="AL46" s="71">
        <f t="shared" si="34"/>
        <v>4</v>
      </c>
      <c r="AM46" s="71">
        <f t="shared" si="35"/>
        <v>4</v>
      </c>
      <c r="AN46" s="71">
        <f t="shared" si="36"/>
        <v>4</v>
      </c>
      <c r="AO46" s="71">
        <f t="shared" si="37"/>
        <v>0</v>
      </c>
      <c r="AQ46" s="69">
        <f t="shared" si="30"/>
        <v>17</v>
      </c>
      <c r="AR46" s="69">
        <f t="shared" si="30"/>
        <v>17</v>
      </c>
      <c r="AS46" s="69">
        <f t="shared" si="27"/>
        <v>17</v>
      </c>
      <c r="AT46" s="69">
        <f t="shared" si="27"/>
        <v>17</v>
      </c>
      <c r="AU46" s="69">
        <f t="shared" si="27"/>
        <v>17</v>
      </c>
      <c r="AV46" s="69">
        <f t="shared" si="27"/>
        <v>17</v>
      </c>
      <c r="AW46" s="69">
        <f t="shared" si="27"/>
        <v>0</v>
      </c>
      <c r="AY46" s="71">
        <f>'1_使用順の確定'!I51</f>
        <v>0</v>
      </c>
      <c r="AZ46" s="72">
        <v>13</v>
      </c>
      <c r="BA46" s="71" t="str">
        <f t="shared" si="28"/>
        <v>-</v>
      </c>
    </row>
    <row r="47" spans="1:53" x14ac:dyDescent="0.25">
      <c r="B47" s="53" t="e">
        <f t="shared" ca="1" si="24"/>
        <v>#N/A</v>
      </c>
      <c r="D47" s="65" t="e">
        <f t="shared" ca="1" si="29"/>
        <v>#N/A</v>
      </c>
      <c r="E47" s="65" t="s">
        <v>102</v>
      </c>
      <c r="G47" s="53" t="s">
        <v>19</v>
      </c>
      <c r="H47" s="53">
        <f t="shared" si="25"/>
        <v>2</v>
      </c>
      <c r="J47" s="65" t="e">
        <f ca="1">IF(AND('1_使用順の確定'!$I$64="OK",BA47&lt;&gt;"-"),BA47,OFFSET(P47,0,$J$33))</f>
        <v>#N/A</v>
      </c>
      <c r="K47" s="65" t="e">
        <f ca="1">IF(AND('1_使用順の確定'!$I$64="OK",BA47&lt;&gt;"-"),BA47,OFFSET(P47,0,$K$33))</f>
        <v>#N/A</v>
      </c>
      <c r="M47" s="65">
        <v>10</v>
      </c>
      <c r="N47" s="65">
        <v>10</v>
      </c>
      <c r="O47" s="65"/>
      <c r="P47" s="66" t="s">
        <v>187</v>
      </c>
      <c r="Q47" s="79">
        <v>14</v>
      </c>
      <c r="R47" s="80">
        <v>14</v>
      </c>
      <c r="S47" s="80">
        <v>14</v>
      </c>
      <c r="T47" s="80">
        <v>14</v>
      </c>
      <c r="U47" s="80">
        <v>14</v>
      </c>
      <c r="V47" s="80">
        <v>14</v>
      </c>
      <c r="W47" s="81"/>
      <c r="Y47" s="68">
        <v>2</v>
      </c>
      <c r="AA47" s="69">
        <f t="shared" si="26"/>
        <v>12</v>
      </c>
      <c r="AB47" s="69">
        <f t="shared" si="26"/>
        <v>12</v>
      </c>
      <c r="AC47" s="69">
        <f t="shared" si="26"/>
        <v>12</v>
      </c>
      <c r="AD47" s="69">
        <f t="shared" si="26"/>
        <v>12</v>
      </c>
      <c r="AE47" s="69">
        <f t="shared" si="26"/>
        <v>12</v>
      </c>
      <c r="AF47" s="69">
        <f t="shared" si="26"/>
        <v>12</v>
      </c>
      <c r="AG47" s="69">
        <f t="shared" si="26"/>
        <v>-2</v>
      </c>
      <c r="AI47" s="71">
        <f t="shared" si="31"/>
        <v>4</v>
      </c>
      <c r="AJ47" s="71">
        <f t="shared" si="32"/>
        <v>4</v>
      </c>
      <c r="AK47" s="71">
        <f t="shared" si="33"/>
        <v>4</v>
      </c>
      <c r="AL47" s="71">
        <f t="shared" si="34"/>
        <v>4</v>
      </c>
      <c r="AM47" s="71">
        <f t="shared" si="35"/>
        <v>4</v>
      </c>
      <c r="AN47" s="71">
        <f t="shared" si="36"/>
        <v>4</v>
      </c>
      <c r="AO47" s="71">
        <f t="shared" si="37"/>
        <v>0</v>
      </c>
      <c r="AQ47" s="69">
        <f t="shared" si="30"/>
        <v>18</v>
      </c>
      <c r="AR47" s="69">
        <f t="shared" si="30"/>
        <v>18</v>
      </c>
      <c r="AS47" s="69">
        <f t="shared" si="27"/>
        <v>18</v>
      </c>
      <c r="AT47" s="69">
        <f t="shared" si="27"/>
        <v>18</v>
      </c>
      <c r="AU47" s="69">
        <f t="shared" si="27"/>
        <v>18</v>
      </c>
      <c r="AV47" s="69">
        <f t="shared" si="27"/>
        <v>18</v>
      </c>
      <c r="AW47" s="69">
        <f t="shared" si="27"/>
        <v>0</v>
      </c>
      <c r="AY47" s="71">
        <f>'1_使用順の確定'!I52</f>
        <v>0</v>
      </c>
      <c r="AZ47" s="72">
        <v>14</v>
      </c>
      <c r="BA47" s="71" t="str">
        <f t="shared" si="28"/>
        <v>-</v>
      </c>
    </row>
    <row r="48" spans="1:53" x14ac:dyDescent="0.25">
      <c r="B48" s="53" t="e">
        <f t="shared" ca="1" si="24"/>
        <v>#N/A</v>
      </c>
      <c r="D48" s="65" t="e">
        <f t="shared" ca="1" si="29"/>
        <v>#N/A</v>
      </c>
      <c r="E48" s="65" t="s">
        <v>103</v>
      </c>
      <c r="G48" s="53" t="s">
        <v>12</v>
      </c>
      <c r="H48" s="53">
        <f t="shared" si="25"/>
        <v>1</v>
      </c>
      <c r="J48" s="65" t="e">
        <f ca="1">IF(AND('1_使用順の確定'!$I$64="OK",BA48&lt;&gt;"-"),BA48,OFFSET(P48,0,$J$33))</f>
        <v>#N/A</v>
      </c>
      <c r="K48" s="65" t="e">
        <f ca="1">IF(AND('1_使用順の確定'!$I$64="OK",BA48&lt;&gt;"-"),BA48,OFFSET(P48,0,$K$33))</f>
        <v>#N/A</v>
      </c>
      <c r="M48" s="65">
        <v>11</v>
      </c>
      <c r="N48" s="65">
        <v>11</v>
      </c>
      <c r="O48" s="65"/>
      <c r="P48" s="66" t="s">
        <v>188</v>
      </c>
      <c r="Q48" s="79">
        <v>15</v>
      </c>
      <c r="R48" s="80">
        <v>15</v>
      </c>
      <c r="S48" s="80">
        <v>15</v>
      </c>
      <c r="T48" s="80">
        <v>15</v>
      </c>
      <c r="U48" s="80">
        <v>15</v>
      </c>
      <c r="V48" s="80">
        <v>15</v>
      </c>
      <c r="W48" s="81"/>
      <c r="Y48" s="68">
        <v>2</v>
      </c>
      <c r="AA48" s="69">
        <f t="shared" si="26"/>
        <v>13</v>
      </c>
      <c r="AB48" s="69">
        <f t="shared" si="26"/>
        <v>13</v>
      </c>
      <c r="AC48" s="69">
        <f t="shared" si="26"/>
        <v>13</v>
      </c>
      <c r="AD48" s="69">
        <f t="shared" si="26"/>
        <v>13</v>
      </c>
      <c r="AE48" s="69">
        <f t="shared" si="26"/>
        <v>13</v>
      </c>
      <c r="AF48" s="69">
        <f t="shared" si="26"/>
        <v>13</v>
      </c>
      <c r="AG48" s="69">
        <f t="shared" si="26"/>
        <v>-2</v>
      </c>
      <c r="AI48" s="71">
        <f t="shared" si="31"/>
        <v>4</v>
      </c>
      <c r="AJ48" s="71">
        <f t="shared" si="32"/>
        <v>4</v>
      </c>
      <c r="AK48" s="71">
        <f t="shared" si="33"/>
        <v>4</v>
      </c>
      <c r="AL48" s="71">
        <f t="shared" si="34"/>
        <v>4</v>
      </c>
      <c r="AM48" s="71">
        <f t="shared" si="35"/>
        <v>4</v>
      </c>
      <c r="AN48" s="71">
        <f t="shared" si="36"/>
        <v>4</v>
      </c>
      <c r="AO48" s="71">
        <f t="shared" si="37"/>
        <v>0</v>
      </c>
      <c r="AQ48" s="69">
        <f t="shared" si="30"/>
        <v>19</v>
      </c>
      <c r="AR48" s="69">
        <f t="shared" si="30"/>
        <v>19</v>
      </c>
      <c r="AS48" s="69">
        <f t="shared" si="27"/>
        <v>19</v>
      </c>
      <c r="AT48" s="69">
        <f t="shared" si="27"/>
        <v>19</v>
      </c>
      <c r="AU48" s="69">
        <f t="shared" si="27"/>
        <v>19</v>
      </c>
      <c r="AV48" s="69">
        <f t="shared" si="27"/>
        <v>19</v>
      </c>
      <c r="AW48" s="69">
        <f t="shared" si="27"/>
        <v>0</v>
      </c>
      <c r="AY48" s="71">
        <f>'1_使用順の確定'!I53</f>
        <v>0</v>
      </c>
      <c r="AZ48" s="72">
        <v>15</v>
      </c>
      <c r="BA48" s="71" t="str">
        <f t="shared" si="28"/>
        <v>-</v>
      </c>
    </row>
    <row r="49" spans="1:53" x14ac:dyDescent="0.25">
      <c r="B49" s="53" t="e">
        <f t="shared" ca="1" si="24"/>
        <v>#N/A</v>
      </c>
      <c r="D49" s="65" t="e">
        <f t="shared" ca="1" si="29"/>
        <v>#N/A</v>
      </c>
      <c r="E49" s="65" t="s">
        <v>104</v>
      </c>
      <c r="G49" s="53" t="s">
        <v>19</v>
      </c>
      <c r="H49" s="53">
        <f t="shared" si="25"/>
        <v>2</v>
      </c>
      <c r="J49" s="65" t="e">
        <f ca="1">IF(AND('1_使用順の確定'!$I$64="OK",BA49&lt;&gt;"-"),BA49,OFFSET(P49,0,$J$33))</f>
        <v>#N/A</v>
      </c>
      <c r="K49" s="65" t="e">
        <f ca="1">IF(AND('1_使用順の確定'!$I$64="OK",BA49&lt;&gt;"-"),BA49,OFFSET(P49,0,$K$33))</f>
        <v>#N/A</v>
      </c>
      <c r="M49" s="65">
        <v>12</v>
      </c>
      <c r="N49" s="65">
        <v>12</v>
      </c>
      <c r="O49" s="65"/>
      <c r="P49" s="66" t="s">
        <v>189</v>
      </c>
      <c r="Q49" s="79">
        <v>16</v>
      </c>
      <c r="R49" s="80">
        <v>16</v>
      </c>
      <c r="S49" s="80">
        <v>16</v>
      </c>
      <c r="T49" s="80">
        <v>16</v>
      </c>
      <c r="U49" s="80">
        <v>16</v>
      </c>
      <c r="V49" s="80">
        <v>16</v>
      </c>
      <c r="W49" s="81"/>
      <c r="Y49" s="68">
        <v>2</v>
      </c>
      <c r="AA49" s="69">
        <f t="shared" si="26"/>
        <v>14</v>
      </c>
      <c r="AB49" s="69">
        <f t="shared" si="26"/>
        <v>14</v>
      </c>
      <c r="AC49" s="69">
        <f t="shared" si="26"/>
        <v>14</v>
      </c>
      <c r="AD49" s="69">
        <f t="shared" si="26"/>
        <v>14</v>
      </c>
      <c r="AE49" s="69">
        <f t="shared" si="26"/>
        <v>14</v>
      </c>
      <c r="AF49" s="69">
        <f t="shared" si="26"/>
        <v>14</v>
      </c>
      <c r="AG49" s="69">
        <f t="shared" si="26"/>
        <v>-2</v>
      </c>
      <c r="AI49" s="71">
        <f t="shared" si="31"/>
        <v>4</v>
      </c>
      <c r="AJ49" s="71">
        <f t="shared" si="32"/>
        <v>4</v>
      </c>
      <c r="AK49" s="71">
        <f t="shared" si="33"/>
        <v>4</v>
      </c>
      <c r="AL49" s="71">
        <f t="shared" si="34"/>
        <v>4</v>
      </c>
      <c r="AM49" s="71">
        <f t="shared" si="35"/>
        <v>4</v>
      </c>
      <c r="AN49" s="71">
        <f t="shared" si="36"/>
        <v>4</v>
      </c>
      <c r="AO49" s="71">
        <f t="shared" si="37"/>
        <v>0</v>
      </c>
      <c r="AQ49" s="69">
        <f t="shared" si="30"/>
        <v>20</v>
      </c>
      <c r="AR49" s="69">
        <f t="shared" si="30"/>
        <v>20</v>
      </c>
      <c r="AS49" s="69">
        <f t="shared" si="27"/>
        <v>20</v>
      </c>
      <c r="AT49" s="69">
        <f t="shared" si="27"/>
        <v>20</v>
      </c>
      <c r="AU49" s="69">
        <f t="shared" si="27"/>
        <v>20</v>
      </c>
      <c r="AV49" s="69">
        <f t="shared" si="27"/>
        <v>20</v>
      </c>
      <c r="AW49" s="69">
        <f t="shared" si="27"/>
        <v>0</v>
      </c>
      <c r="AY49" s="71">
        <f>'1_使用順の確定'!I54</f>
        <v>0</v>
      </c>
      <c r="AZ49" s="72">
        <v>16</v>
      </c>
      <c r="BA49" s="71" t="str">
        <f t="shared" si="28"/>
        <v>-</v>
      </c>
    </row>
    <row r="50" spans="1:53" x14ac:dyDescent="0.25">
      <c r="B50" s="53" t="e">
        <f t="shared" ca="1" si="24"/>
        <v>#N/A</v>
      </c>
      <c r="D50" s="65" t="e">
        <f t="shared" ca="1" si="29"/>
        <v>#N/A</v>
      </c>
      <c r="E50" s="65" t="s">
        <v>105</v>
      </c>
      <c r="G50" s="53" t="s">
        <v>12</v>
      </c>
      <c r="H50" s="53">
        <f t="shared" si="25"/>
        <v>1</v>
      </c>
      <c r="J50" s="65" t="e">
        <f ca="1">IF(AND('1_使用順の確定'!$I$64="OK",BA50&lt;&gt;"-"),BA50,OFFSET(P50,0,$J$33))</f>
        <v>#N/A</v>
      </c>
      <c r="K50" s="65" t="e">
        <f ca="1">IF(AND('1_使用順の確定'!$I$64="OK",BA50&lt;&gt;"-"),BA50,OFFSET(P50,0,$K$33))</f>
        <v>#N/A</v>
      </c>
      <c r="M50" s="65">
        <v>13</v>
      </c>
      <c r="N50" s="65">
        <v>13</v>
      </c>
      <c r="O50" s="65"/>
      <c r="P50" s="66" t="s">
        <v>190</v>
      </c>
      <c r="Q50" s="79">
        <v>17</v>
      </c>
      <c r="R50" s="80">
        <v>17</v>
      </c>
      <c r="S50" s="80">
        <v>17</v>
      </c>
      <c r="T50" s="80">
        <v>17</v>
      </c>
      <c r="U50" s="80">
        <v>17</v>
      </c>
      <c r="V50" s="80">
        <v>17</v>
      </c>
      <c r="W50" s="81"/>
      <c r="Y50" s="68">
        <v>2</v>
      </c>
      <c r="AA50" s="69">
        <f t="shared" si="26"/>
        <v>15</v>
      </c>
      <c r="AB50" s="69">
        <f t="shared" si="26"/>
        <v>15</v>
      </c>
      <c r="AC50" s="69">
        <f t="shared" si="26"/>
        <v>15</v>
      </c>
      <c r="AD50" s="69">
        <f t="shared" si="26"/>
        <v>15</v>
      </c>
      <c r="AE50" s="69">
        <f t="shared" si="26"/>
        <v>15</v>
      </c>
      <c r="AF50" s="69">
        <f t="shared" si="26"/>
        <v>15</v>
      </c>
      <c r="AG50" s="69">
        <f t="shared" si="26"/>
        <v>-2</v>
      </c>
      <c r="AI50" s="71">
        <f t="shared" si="31"/>
        <v>4</v>
      </c>
      <c r="AJ50" s="71">
        <f t="shared" si="32"/>
        <v>4</v>
      </c>
      <c r="AK50" s="71">
        <f t="shared" si="33"/>
        <v>4</v>
      </c>
      <c r="AL50" s="71">
        <f t="shared" si="34"/>
        <v>4</v>
      </c>
      <c r="AM50" s="71">
        <f t="shared" si="35"/>
        <v>4</v>
      </c>
      <c r="AN50" s="71">
        <f t="shared" si="36"/>
        <v>4</v>
      </c>
      <c r="AO50" s="71">
        <f t="shared" si="37"/>
        <v>0</v>
      </c>
      <c r="AQ50" s="69">
        <f t="shared" si="30"/>
        <v>21</v>
      </c>
      <c r="AR50" s="69">
        <f t="shared" si="30"/>
        <v>21</v>
      </c>
      <c r="AS50" s="69">
        <f t="shared" si="30"/>
        <v>21</v>
      </c>
      <c r="AT50" s="69">
        <f t="shared" si="30"/>
        <v>21</v>
      </c>
      <c r="AU50" s="69">
        <f t="shared" si="30"/>
        <v>21</v>
      </c>
      <c r="AV50" s="69">
        <f t="shared" si="30"/>
        <v>21</v>
      </c>
      <c r="AW50" s="69">
        <f t="shared" si="30"/>
        <v>0</v>
      </c>
      <c r="AY50" s="71">
        <f>'1_使用順の確定'!I55</f>
        <v>0</v>
      </c>
      <c r="AZ50" s="72">
        <v>17</v>
      </c>
      <c r="BA50" s="71" t="str">
        <f t="shared" si="28"/>
        <v>-</v>
      </c>
    </row>
    <row r="51" spans="1:53" x14ac:dyDescent="0.25">
      <c r="B51" s="53" t="e">
        <f t="shared" ca="1" si="24"/>
        <v>#N/A</v>
      </c>
      <c r="D51" s="65" t="e">
        <f t="shared" ca="1" si="29"/>
        <v>#N/A</v>
      </c>
      <c r="E51" s="65" t="s">
        <v>106</v>
      </c>
      <c r="G51" s="53" t="s">
        <v>19</v>
      </c>
      <c r="H51" s="53">
        <f t="shared" si="25"/>
        <v>2</v>
      </c>
      <c r="J51" s="65" t="e">
        <f ca="1">IF(AND('1_使用順の確定'!$I$64="OK",BA51&lt;&gt;"-"),BA51,OFFSET(P51,0,$J$33))</f>
        <v>#N/A</v>
      </c>
      <c r="K51" s="65" t="e">
        <f ca="1">IF(AND('1_使用順の確定'!$I$64="OK",BA51&lt;&gt;"-"),BA51,OFFSET(P51,0,$K$33))</f>
        <v>#N/A</v>
      </c>
      <c r="M51" s="65">
        <v>14</v>
      </c>
      <c r="N51" s="65">
        <v>14</v>
      </c>
      <c r="O51" s="65"/>
      <c r="P51" s="66" t="s">
        <v>191</v>
      </c>
      <c r="Q51" s="79">
        <v>18</v>
      </c>
      <c r="R51" s="80">
        <v>18</v>
      </c>
      <c r="S51" s="80">
        <v>18</v>
      </c>
      <c r="T51" s="80">
        <v>18</v>
      </c>
      <c r="U51" s="80">
        <v>18</v>
      </c>
      <c r="V51" s="80">
        <v>18</v>
      </c>
      <c r="W51" s="81"/>
      <c r="Y51" s="68">
        <v>2</v>
      </c>
      <c r="AA51" s="69">
        <f t="shared" si="26"/>
        <v>16</v>
      </c>
      <c r="AB51" s="69">
        <f t="shared" si="26"/>
        <v>16</v>
      </c>
      <c r="AC51" s="69">
        <f t="shared" si="26"/>
        <v>16</v>
      </c>
      <c r="AD51" s="69">
        <f t="shared" si="26"/>
        <v>16</v>
      </c>
      <c r="AE51" s="69">
        <f t="shared" si="26"/>
        <v>16</v>
      </c>
      <c r="AF51" s="69">
        <f t="shared" si="26"/>
        <v>16</v>
      </c>
      <c r="AG51" s="69">
        <f t="shared" si="26"/>
        <v>-2</v>
      </c>
      <c r="AI51" s="71">
        <f t="shared" si="31"/>
        <v>4</v>
      </c>
      <c r="AJ51" s="71">
        <f t="shared" si="32"/>
        <v>4</v>
      </c>
      <c r="AK51" s="71">
        <f t="shared" si="33"/>
        <v>4</v>
      </c>
      <c r="AL51" s="71">
        <f t="shared" si="34"/>
        <v>4</v>
      </c>
      <c r="AM51" s="71">
        <f t="shared" si="35"/>
        <v>4</v>
      </c>
      <c r="AN51" s="71">
        <f t="shared" si="36"/>
        <v>4</v>
      </c>
      <c r="AO51" s="71">
        <f t="shared" si="37"/>
        <v>0</v>
      </c>
      <c r="AQ51" s="69">
        <f t="shared" si="30"/>
        <v>22</v>
      </c>
      <c r="AR51" s="69">
        <f t="shared" si="30"/>
        <v>22</v>
      </c>
      <c r="AS51" s="69">
        <f t="shared" si="30"/>
        <v>22</v>
      </c>
      <c r="AT51" s="69">
        <f t="shared" si="30"/>
        <v>22</v>
      </c>
      <c r="AU51" s="69">
        <f t="shared" si="30"/>
        <v>22</v>
      </c>
      <c r="AV51" s="69">
        <f t="shared" si="30"/>
        <v>22</v>
      </c>
      <c r="AW51" s="69">
        <f t="shared" si="30"/>
        <v>0</v>
      </c>
      <c r="AY51" s="71">
        <f>'1_使用順の確定'!I56</f>
        <v>0</v>
      </c>
      <c r="AZ51" s="72">
        <v>18</v>
      </c>
      <c r="BA51" s="71" t="str">
        <f t="shared" si="28"/>
        <v>-</v>
      </c>
    </row>
    <row r="52" spans="1:53" x14ac:dyDescent="0.25">
      <c r="B52" s="53" t="e">
        <f t="shared" ca="1" si="24"/>
        <v>#N/A</v>
      </c>
      <c r="D52" s="65" t="e">
        <f t="shared" ca="1" si="29"/>
        <v>#N/A</v>
      </c>
      <c r="E52" s="65" t="s">
        <v>107</v>
      </c>
      <c r="G52" s="53" t="s">
        <v>12</v>
      </c>
      <c r="H52" s="53">
        <f t="shared" si="25"/>
        <v>1</v>
      </c>
      <c r="J52" s="65" t="e">
        <f ca="1">IF(AND('1_使用順の確定'!$I$64="OK",BA52&lt;&gt;"-"),BA52,OFFSET(P52,0,$J$33))</f>
        <v>#N/A</v>
      </c>
      <c r="K52" s="65" t="e">
        <f ca="1">IF(AND('1_使用順の確定'!$I$64="OK",BA52&lt;&gt;"-"),BA52,OFFSET(P52,0,$K$33))</f>
        <v>#N/A</v>
      </c>
      <c r="M52" s="65">
        <v>15</v>
      </c>
      <c r="N52" s="65">
        <v>15</v>
      </c>
      <c r="O52" s="65"/>
      <c r="P52" s="66" t="s">
        <v>192</v>
      </c>
      <c r="Q52" s="79">
        <v>19</v>
      </c>
      <c r="R52" s="80">
        <v>19</v>
      </c>
      <c r="S52" s="80">
        <v>19</v>
      </c>
      <c r="T52" s="80">
        <v>19</v>
      </c>
      <c r="U52" s="80">
        <v>19</v>
      </c>
      <c r="V52" s="80">
        <v>19</v>
      </c>
      <c r="W52" s="81"/>
      <c r="Y52" s="68">
        <v>2</v>
      </c>
      <c r="AA52" s="69">
        <f t="shared" si="26"/>
        <v>17</v>
      </c>
      <c r="AB52" s="69">
        <f t="shared" si="26"/>
        <v>17</v>
      </c>
      <c r="AC52" s="69">
        <f t="shared" si="26"/>
        <v>17</v>
      </c>
      <c r="AD52" s="69">
        <f t="shared" si="26"/>
        <v>17</v>
      </c>
      <c r="AE52" s="69">
        <f t="shared" si="26"/>
        <v>17</v>
      </c>
      <c r="AF52" s="69">
        <f t="shared" si="26"/>
        <v>17</v>
      </c>
      <c r="AG52" s="69">
        <f t="shared" si="26"/>
        <v>-2</v>
      </c>
      <c r="AI52" s="71">
        <f t="shared" si="31"/>
        <v>4</v>
      </c>
      <c r="AJ52" s="71">
        <f t="shared" si="32"/>
        <v>4</v>
      </c>
      <c r="AK52" s="71">
        <f t="shared" si="33"/>
        <v>4</v>
      </c>
      <c r="AL52" s="71">
        <f t="shared" si="34"/>
        <v>4</v>
      </c>
      <c r="AM52" s="71">
        <f t="shared" si="35"/>
        <v>4</v>
      </c>
      <c r="AN52" s="71">
        <f t="shared" si="36"/>
        <v>4</v>
      </c>
      <c r="AO52" s="71">
        <f t="shared" si="37"/>
        <v>0</v>
      </c>
      <c r="AQ52" s="69">
        <f t="shared" si="30"/>
        <v>23</v>
      </c>
      <c r="AR52" s="69">
        <f t="shared" si="30"/>
        <v>23</v>
      </c>
      <c r="AS52" s="69">
        <f t="shared" si="30"/>
        <v>23</v>
      </c>
      <c r="AT52" s="69">
        <f t="shared" si="30"/>
        <v>23</v>
      </c>
      <c r="AU52" s="69">
        <f t="shared" si="30"/>
        <v>23</v>
      </c>
      <c r="AV52" s="69">
        <f t="shared" si="30"/>
        <v>23</v>
      </c>
      <c r="AW52" s="69">
        <f t="shared" si="30"/>
        <v>0</v>
      </c>
      <c r="AY52" s="71">
        <f>'1_使用順の確定'!I57</f>
        <v>0</v>
      </c>
      <c r="AZ52" s="72">
        <v>19</v>
      </c>
      <c r="BA52" s="71" t="str">
        <f t="shared" si="28"/>
        <v>-</v>
      </c>
    </row>
    <row r="53" spans="1:53" x14ac:dyDescent="0.25">
      <c r="B53" s="53" t="e">
        <f t="shared" ca="1" si="24"/>
        <v>#N/A</v>
      </c>
      <c r="D53" s="65" t="e">
        <f t="shared" ca="1" si="29"/>
        <v>#N/A</v>
      </c>
      <c r="E53" s="65" t="s">
        <v>108</v>
      </c>
      <c r="G53" s="53" t="s">
        <v>19</v>
      </c>
      <c r="H53" s="53">
        <f t="shared" si="25"/>
        <v>2</v>
      </c>
      <c r="J53" s="65" t="e">
        <f ca="1">IF(AND('1_使用順の確定'!$I$64="OK",BA53&lt;&gt;"-"),BA53,OFFSET(P53,0,$J$33))</f>
        <v>#N/A</v>
      </c>
      <c r="K53" s="65" t="e">
        <f ca="1">IF(AND('1_使用順の確定'!$I$64="OK",BA53&lt;&gt;"-"),BA53,OFFSET(P53,0,$K$33))</f>
        <v>#N/A</v>
      </c>
      <c r="M53" s="65">
        <v>16</v>
      </c>
      <c r="N53" s="65">
        <v>16</v>
      </c>
      <c r="O53" s="65"/>
      <c r="P53" s="66" t="s">
        <v>193</v>
      </c>
      <c r="Q53" s="79">
        <v>20</v>
      </c>
      <c r="R53" s="80">
        <v>20</v>
      </c>
      <c r="S53" s="80">
        <v>20</v>
      </c>
      <c r="T53" s="80">
        <v>20</v>
      </c>
      <c r="U53" s="80">
        <v>20</v>
      </c>
      <c r="V53" s="80">
        <v>20</v>
      </c>
      <c r="W53" s="81"/>
      <c r="Y53" s="68">
        <v>2</v>
      </c>
      <c r="AA53" s="69">
        <f t="shared" si="26"/>
        <v>18</v>
      </c>
      <c r="AB53" s="69">
        <f t="shared" si="26"/>
        <v>18</v>
      </c>
      <c r="AC53" s="69">
        <f t="shared" si="26"/>
        <v>18</v>
      </c>
      <c r="AD53" s="69">
        <f t="shared" si="26"/>
        <v>18</v>
      </c>
      <c r="AE53" s="69">
        <f t="shared" si="26"/>
        <v>18</v>
      </c>
      <c r="AF53" s="69">
        <f t="shared" si="26"/>
        <v>18</v>
      </c>
      <c r="AG53" s="69">
        <f t="shared" si="26"/>
        <v>-2</v>
      </c>
      <c r="AI53" s="71">
        <f t="shared" si="31"/>
        <v>4</v>
      </c>
      <c r="AJ53" s="71">
        <f t="shared" si="32"/>
        <v>4</v>
      </c>
      <c r="AK53" s="71">
        <f t="shared" si="33"/>
        <v>4</v>
      </c>
      <c r="AL53" s="71">
        <f t="shared" si="34"/>
        <v>4</v>
      </c>
      <c r="AM53" s="71">
        <f t="shared" si="35"/>
        <v>4</v>
      </c>
      <c r="AN53" s="71">
        <f t="shared" si="36"/>
        <v>4</v>
      </c>
      <c r="AO53" s="71">
        <f t="shared" si="37"/>
        <v>0</v>
      </c>
      <c r="AQ53" s="69">
        <f t="shared" si="30"/>
        <v>24</v>
      </c>
      <c r="AR53" s="69">
        <f t="shared" si="30"/>
        <v>24</v>
      </c>
      <c r="AS53" s="69">
        <f t="shared" si="30"/>
        <v>24</v>
      </c>
      <c r="AT53" s="69">
        <f t="shared" si="30"/>
        <v>24</v>
      </c>
      <c r="AU53" s="69">
        <f t="shared" si="30"/>
        <v>24</v>
      </c>
      <c r="AV53" s="69">
        <f t="shared" si="30"/>
        <v>24</v>
      </c>
      <c r="AW53" s="69">
        <f t="shared" si="30"/>
        <v>0</v>
      </c>
      <c r="AY53" s="71">
        <f>'1_使用順の確定'!I58</f>
        <v>0</v>
      </c>
      <c r="AZ53" s="72">
        <v>20</v>
      </c>
      <c r="BA53" s="71" t="str">
        <f t="shared" si="28"/>
        <v>-</v>
      </c>
    </row>
    <row r="54" spans="1:53" x14ac:dyDescent="0.25">
      <c r="B54" s="53" t="e">
        <f t="shared" ca="1" si="24"/>
        <v>#N/A</v>
      </c>
      <c r="D54" s="65" t="e">
        <f t="shared" ca="1" si="29"/>
        <v>#N/A</v>
      </c>
      <c r="E54" s="65" t="s">
        <v>109</v>
      </c>
      <c r="G54" s="53" t="s">
        <v>12</v>
      </c>
      <c r="H54" s="53">
        <f t="shared" si="25"/>
        <v>1</v>
      </c>
      <c r="J54" s="65" t="e">
        <f ca="1">IF(AND('1_使用順の確定'!$I$64="OK",BA54&lt;&gt;"-"),BA54,OFFSET(P54,0,$J$33))</f>
        <v>#N/A</v>
      </c>
      <c r="K54" s="65" t="e">
        <f ca="1">IF(AND('1_使用順の確定'!$I$64="OK",BA54&lt;&gt;"-"),BA54,OFFSET(P54,0,$K$33))</f>
        <v>#N/A</v>
      </c>
      <c r="M54" s="65" t="s">
        <v>251</v>
      </c>
      <c r="N54" s="65"/>
      <c r="O54" s="65">
        <v>2</v>
      </c>
      <c r="P54" s="66" t="s">
        <v>194</v>
      </c>
      <c r="Q54" s="79">
        <v>21</v>
      </c>
      <c r="R54" s="80">
        <v>21</v>
      </c>
      <c r="S54" s="80">
        <v>21</v>
      </c>
      <c r="T54" s="80">
        <v>21</v>
      </c>
      <c r="U54" s="80">
        <v>21</v>
      </c>
      <c r="V54" s="80">
        <v>21</v>
      </c>
      <c r="W54" s="81"/>
      <c r="Y54" s="73"/>
      <c r="AA54" s="73"/>
      <c r="AB54" s="73"/>
      <c r="AC54" s="73"/>
      <c r="AD54" s="73"/>
      <c r="AE54" s="73"/>
      <c r="AF54" s="73"/>
      <c r="AG54" s="73"/>
      <c r="AI54" s="64">
        <v>5</v>
      </c>
      <c r="AJ54" s="64">
        <v>5</v>
      </c>
      <c r="AK54" s="64">
        <v>5</v>
      </c>
      <c r="AL54" s="64">
        <v>5</v>
      </c>
      <c r="AM54" s="64">
        <v>5</v>
      </c>
      <c r="AN54" s="64">
        <v>5</v>
      </c>
      <c r="AO54" s="64">
        <v>5</v>
      </c>
      <c r="AQ54" s="74">
        <f t="shared" ref="AQ54:AW57" si="38">$O54+AI54</f>
        <v>7</v>
      </c>
      <c r="AR54" s="74">
        <f t="shared" si="38"/>
        <v>7</v>
      </c>
      <c r="AS54" s="74">
        <f t="shared" si="38"/>
        <v>7</v>
      </c>
      <c r="AT54" s="74">
        <f t="shared" si="38"/>
        <v>7</v>
      </c>
      <c r="AU54" s="74">
        <f t="shared" si="38"/>
        <v>7</v>
      </c>
      <c r="AV54" s="74">
        <f t="shared" si="38"/>
        <v>7</v>
      </c>
      <c r="AW54" s="74">
        <f t="shared" si="38"/>
        <v>7</v>
      </c>
      <c r="AY54" s="71">
        <f>'1_使用順の確定'!I59</f>
        <v>0</v>
      </c>
      <c r="AZ54" s="72">
        <v>21</v>
      </c>
      <c r="BA54" s="71" t="str">
        <f t="shared" si="28"/>
        <v>-</v>
      </c>
    </row>
    <row r="55" spans="1:53" x14ac:dyDescent="0.25">
      <c r="B55" s="53" t="e">
        <f t="shared" ca="1" si="24"/>
        <v>#N/A</v>
      </c>
      <c r="D55" s="65" t="e">
        <f t="shared" ca="1" si="29"/>
        <v>#N/A</v>
      </c>
      <c r="E55" s="65" t="s">
        <v>110</v>
      </c>
      <c r="G55" s="53" t="s">
        <v>19</v>
      </c>
      <c r="H55" s="53">
        <f t="shared" si="25"/>
        <v>2</v>
      </c>
      <c r="J55" s="65" t="e">
        <f ca="1">IF(AND('1_使用順の確定'!$I$64="OK",BA55&lt;&gt;"-"),BA55,OFFSET(P55,0,$J$33))</f>
        <v>#N/A</v>
      </c>
      <c r="K55" s="65" t="e">
        <f ca="1">IF(AND('1_使用順の確定'!$I$64="OK",BA55&lt;&gt;"-"),BA55,OFFSET(P55,0,$K$33))</f>
        <v>#N/A</v>
      </c>
      <c r="M55" s="65" t="s">
        <v>252</v>
      </c>
      <c r="N55" s="65"/>
      <c r="O55" s="65">
        <v>3</v>
      </c>
      <c r="P55" s="66" t="s">
        <v>195</v>
      </c>
      <c r="Q55" s="79">
        <v>22</v>
      </c>
      <c r="R55" s="80">
        <v>22</v>
      </c>
      <c r="S55" s="80">
        <v>22</v>
      </c>
      <c r="T55" s="80">
        <v>22</v>
      </c>
      <c r="U55" s="80">
        <v>22</v>
      </c>
      <c r="V55" s="80">
        <v>22</v>
      </c>
      <c r="W55" s="81"/>
      <c r="Y55" s="73"/>
      <c r="AA55" s="73"/>
      <c r="AB55" s="73"/>
      <c r="AC55" s="73"/>
      <c r="AD55" s="73"/>
      <c r="AE55" s="73"/>
      <c r="AF55" s="73"/>
      <c r="AG55" s="73"/>
      <c r="AI55" s="64">
        <v>6</v>
      </c>
      <c r="AJ55" s="64">
        <v>6</v>
      </c>
      <c r="AK55" s="64">
        <v>6</v>
      </c>
      <c r="AL55" s="64">
        <v>6</v>
      </c>
      <c r="AM55" s="64">
        <v>6</v>
      </c>
      <c r="AN55" s="64">
        <v>6</v>
      </c>
      <c r="AO55" s="64">
        <v>6</v>
      </c>
      <c r="AQ55" s="74">
        <f t="shared" si="38"/>
        <v>9</v>
      </c>
      <c r="AR55" s="74">
        <f t="shared" si="38"/>
        <v>9</v>
      </c>
      <c r="AS55" s="74">
        <f t="shared" si="38"/>
        <v>9</v>
      </c>
      <c r="AT55" s="74">
        <f t="shared" si="38"/>
        <v>9</v>
      </c>
      <c r="AU55" s="74">
        <f t="shared" si="38"/>
        <v>9</v>
      </c>
      <c r="AV55" s="74">
        <f t="shared" si="38"/>
        <v>9</v>
      </c>
      <c r="AW55" s="74">
        <f t="shared" si="38"/>
        <v>9</v>
      </c>
      <c r="AY55" s="71">
        <f>'1_使用順の確定'!I60</f>
        <v>0</v>
      </c>
      <c r="AZ55" s="72">
        <v>22</v>
      </c>
      <c r="BA55" s="71" t="str">
        <f t="shared" si="28"/>
        <v>-</v>
      </c>
    </row>
    <row r="56" spans="1:53" x14ac:dyDescent="0.25">
      <c r="B56" s="53" t="e">
        <f t="shared" ca="1" si="24"/>
        <v>#N/A</v>
      </c>
      <c r="D56" s="65" t="e">
        <f t="shared" ca="1" si="29"/>
        <v>#N/A</v>
      </c>
      <c r="E56" s="65" t="s">
        <v>111</v>
      </c>
      <c r="G56" s="53" t="s">
        <v>12</v>
      </c>
      <c r="H56" s="53">
        <f t="shared" si="25"/>
        <v>1</v>
      </c>
      <c r="J56" s="65" t="e">
        <f ca="1">IF(AND('1_使用順の確定'!$I$64="OK",BA56&lt;&gt;"-"),BA56,OFFSET(P56,0,$J$33))</f>
        <v>#N/A</v>
      </c>
      <c r="K56" s="65" t="e">
        <f ca="1">IF(AND('1_使用順の確定'!$I$64="OK",BA56&lt;&gt;"-"),BA56,OFFSET(P56,0,$K$33))</f>
        <v>#N/A</v>
      </c>
      <c r="M56" s="65" t="s">
        <v>253</v>
      </c>
      <c r="N56" s="65"/>
      <c r="O56" s="65">
        <v>5</v>
      </c>
      <c r="P56" s="66" t="s">
        <v>196</v>
      </c>
      <c r="Q56" s="79">
        <v>23</v>
      </c>
      <c r="R56" s="80">
        <v>23</v>
      </c>
      <c r="S56" s="80">
        <v>23</v>
      </c>
      <c r="T56" s="80">
        <v>23</v>
      </c>
      <c r="U56" s="80">
        <v>23</v>
      </c>
      <c r="V56" s="80">
        <v>23</v>
      </c>
      <c r="W56" s="81"/>
      <c r="Y56" s="73"/>
      <c r="AA56" s="73"/>
      <c r="AB56" s="73"/>
      <c r="AC56" s="73"/>
      <c r="AD56" s="73"/>
      <c r="AE56" s="73"/>
      <c r="AF56" s="73"/>
      <c r="AG56" s="73"/>
      <c r="AI56" s="64">
        <v>7</v>
      </c>
      <c r="AJ56" s="64">
        <v>7</v>
      </c>
      <c r="AK56" s="64">
        <v>7</v>
      </c>
      <c r="AL56" s="64">
        <v>7</v>
      </c>
      <c r="AM56" s="64">
        <v>7</v>
      </c>
      <c r="AN56" s="64">
        <v>7</v>
      </c>
      <c r="AO56" s="64">
        <v>7</v>
      </c>
      <c r="AQ56" s="74">
        <f t="shared" si="38"/>
        <v>12</v>
      </c>
      <c r="AR56" s="74">
        <f t="shared" si="38"/>
        <v>12</v>
      </c>
      <c r="AS56" s="74">
        <f t="shared" si="38"/>
        <v>12</v>
      </c>
      <c r="AT56" s="74">
        <f t="shared" si="38"/>
        <v>12</v>
      </c>
      <c r="AU56" s="74">
        <f t="shared" si="38"/>
        <v>12</v>
      </c>
      <c r="AV56" s="74">
        <f t="shared" si="38"/>
        <v>12</v>
      </c>
      <c r="AW56" s="74">
        <f t="shared" si="38"/>
        <v>12</v>
      </c>
      <c r="AY56" s="71">
        <f>'1_使用順の確定'!I61</f>
        <v>0</v>
      </c>
      <c r="AZ56" s="72">
        <v>23</v>
      </c>
      <c r="BA56" s="71" t="str">
        <f t="shared" si="28"/>
        <v>-</v>
      </c>
    </row>
    <row r="57" spans="1:53" x14ac:dyDescent="0.25">
      <c r="B57" s="53" t="e">
        <f t="shared" ca="1" si="24"/>
        <v>#N/A</v>
      </c>
      <c r="D57" s="65" t="e">
        <f t="shared" ca="1" si="29"/>
        <v>#N/A</v>
      </c>
      <c r="E57" s="65" t="s">
        <v>112</v>
      </c>
      <c r="G57" s="53" t="s">
        <v>19</v>
      </c>
      <c r="H57" s="53">
        <f t="shared" si="25"/>
        <v>2</v>
      </c>
      <c r="J57" s="65" t="e">
        <f ca="1">IF(AND('1_使用順の確定'!$I$64="OK",BA57&lt;&gt;"-"),BA57,OFFSET(P57,0,$J$33))</f>
        <v>#N/A</v>
      </c>
      <c r="K57" s="65" t="e">
        <f ca="1">IF(AND('1_使用順の確定'!$I$64="OK",BA57&lt;&gt;"-"),BA57,OFFSET(P57,0,$K$33))</f>
        <v>#N/A</v>
      </c>
      <c r="M57" s="65" t="s">
        <v>254</v>
      </c>
      <c r="N57" s="65"/>
      <c r="O57" s="65">
        <v>8</v>
      </c>
      <c r="P57" s="66" t="s">
        <v>197</v>
      </c>
      <c r="Q57" s="79">
        <v>24</v>
      </c>
      <c r="R57" s="80">
        <v>24</v>
      </c>
      <c r="S57" s="80">
        <v>24</v>
      </c>
      <c r="T57" s="80">
        <v>24</v>
      </c>
      <c r="U57" s="80">
        <v>24</v>
      </c>
      <c r="V57" s="80">
        <v>24</v>
      </c>
      <c r="W57" s="81"/>
      <c r="Y57" s="73"/>
      <c r="AA57" s="73"/>
      <c r="AB57" s="73"/>
      <c r="AC57" s="73"/>
      <c r="AD57" s="73"/>
      <c r="AE57" s="73"/>
      <c r="AF57" s="73"/>
      <c r="AG57" s="73"/>
      <c r="AI57" s="64">
        <v>8</v>
      </c>
      <c r="AJ57" s="64">
        <v>8</v>
      </c>
      <c r="AK57" s="64">
        <v>8</v>
      </c>
      <c r="AL57" s="64">
        <v>8</v>
      </c>
      <c r="AM57" s="64">
        <v>8</v>
      </c>
      <c r="AN57" s="64">
        <v>8</v>
      </c>
      <c r="AO57" s="64">
        <v>8</v>
      </c>
      <c r="AQ57" s="74">
        <f t="shared" si="38"/>
        <v>16</v>
      </c>
      <c r="AR57" s="74">
        <f t="shared" si="38"/>
        <v>16</v>
      </c>
      <c r="AS57" s="74">
        <f t="shared" si="38"/>
        <v>16</v>
      </c>
      <c r="AT57" s="74">
        <f t="shared" si="38"/>
        <v>16</v>
      </c>
      <c r="AU57" s="74">
        <f t="shared" si="38"/>
        <v>16</v>
      </c>
      <c r="AV57" s="74">
        <f t="shared" si="38"/>
        <v>16</v>
      </c>
      <c r="AW57" s="74">
        <f t="shared" si="38"/>
        <v>16</v>
      </c>
      <c r="AY57" s="71">
        <f>'1_使用順の確定'!I62</f>
        <v>0</v>
      </c>
      <c r="AZ57" s="72">
        <v>24</v>
      </c>
      <c r="BA57" s="71" t="str">
        <f t="shared" si="28"/>
        <v>-</v>
      </c>
    </row>
    <row r="58" spans="1:53" x14ac:dyDescent="0.25">
      <c r="B58" s="50" t="e">
        <f t="shared" ref="B58" ca="1" si="39">SUM(B34:B57)</f>
        <v>#N/A</v>
      </c>
      <c r="Q58" s="50">
        <f t="shared" ref="Q58:W58" si="40">SUM(Q34:Q57)</f>
        <v>300</v>
      </c>
      <c r="R58" s="50">
        <f t="shared" si="40"/>
        <v>300</v>
      </c>
      <c r="S58" s="50">
        <f t="shared" si="40"/>
        <v>300</v>
      </c>
      <c r="T58" s="50">
        <f t="shared" si="40"/>
        <v>300</v>
      </c>
      <c r="U58" s="50">
        <f t="shared" si="40"/>
        <v>300</v>
      </c>
      <c r="V58" s="50">
        <f t="shared" si="40"/>
        <v>300</v>
      </c>
      <c r="W58" s="50">
        <f t="shared" si="40"/>
        <v>0</v>
      </c>
      <c r="AA58" s="50">
        <f t="shared" ref="AA58:AG58" si="41">SUM(AA34:AA57)</f>
        <v>171</v>
      </c>
      <c r="AB58" s="50">
        <f t="shared" si="41"/>
        <v>171</v>
      </c>
      <c r="AC58" s="50">
        <f t="shared" si="41"/>
        <v>171</v>
      </c>
      <c r="AD58" s="50">
        <f t="shared" si="41"/>
        <v>171</v>
      </c>
      <c r="AE58" s="50">
        <f t="shared" si="41"/>
        <v>171</v>
      </c>
      <c r="AF58" s="50">
        <f t="shared" si="41"/>
        <v>171</v>
      </c>
      <c r="AG58" s="50">
        <f t="shared" si="41"/>
        <v>-39</v>
      </c>
      <c r="AQ58" s="50">
        <f>SUM(AQ34:AQ57)</f>
        <v>300</v>
      </c>
      <c r="AR58" s="50">
        <f t="shared" ref="AR58:AW58" si="42">SUM(AR34:AR57)</f>
        <v>300</v>
      </c>
      <c r="AS58" s="50">
        <f t="shared" si="42"/>
        <v>300</v>
      </c>
      <c r="AT58" s="50">
        <f t="shared" si="42"/>
        <v>300</v>
      </c>
      <c r="AU58" s="50">
        <f t="shared" si="42"/>
        <v>300</v>
      </c>
      <c r="AV58" s="50">
        <f t="shared" si="42"/>
        <v>300</v>
      </c>
      <c r="AW58" s="50">
        <f t="shared" si="42"/>
        <v>44</v>
      </c>
    </row>
    <row r="60" spans="1:53" x14ac:dyDescent="0.25">
      <c r="A60" s="58" t="s">
        <v>117</v>
      </c>
      <c r="B60" s="50" t="s">
        <v>20</v>
      </c>
      <c r="D60" s="50">
        <f>'1_使用順の確定'!C19</f>
        <v>0</v>
      </c>
      <c r="E60" s="52">
        <f>'1_使用順の確定'!C27</f>
        <v>0</v>
      </c>
      <c r="N60" s="58"/>
      <c r="O60" s="58"/>
      <c r="P60" s="60"/>
      <c r="Q60" s="58"/>
      <c r="R60" s="58"/>
      <c r="S60" s="58"/>
      <c r="T60" s="58"/>
      <c r="U60" s="58"/>
      <c r="V60" s="58"/>
      <c r="W60" s="58"/>
      <c r="Y60" s="50" t="s">
        <v>134</v>
      </c>
      <c r="AI60" s="50" t="s">
        <v>135</v>
      </c>
      <c r="AX60" s="58"/>
      <c r="AZ60" s="58"/>
    </row>
    <row r="61" spans="1:53" x14ac:dyDescent="0.25">
      <c r="B61" s="61" t="e">
        <f>MATCH(D60,Q61:W61,0)+IF($E$2=90,10,0)+IF(AND($E$2&lt;&gt;90,LEFT(E60,2)="なる"),26,0)</f>
        <v>#N/A</v>
      </c>
      <c r="D61" s="61" t="s">
        <v>84</v>
      </c>
      <c r="E61" s="61" t="s">
        <v>85</v>
      </c>
      <c r="M61" s="62">
        <v>120</v>
      </c>
      <c r="N61" s="62">
        <v>90</v>
      </c>
      <c r="O61" s="62" t="s">
        <v>244</v>
      </c>
      <c r="P61" s="63" t="s">
        <v>116</v>
      </c>
      <c r="Q61" s="75" t="s">
        <v>263</v>
      </c>
      <c r="R61" s="76" t="s">
        <v>264</v>
      </c>
      <c r="S61" s="76" t="s">
        <v>265</v>
      </c>
      <c r="T61" s="76" t="s">
        <v>266</v>
      </c>
      <c r="U61" s="77" t="s">
        <v>257</v>
      </c>
      <c r="V61" s="76" t="s">
        <v>258</v>
      </c>
      <c r="W61" s="78" t="s">
        <v>267</v>
      </c>
      <c r="Y61" s="64">
        <v>90</v>
      </c>
      <c r="AA61" s="64" t="str">
        <f>Q61</f>
        <v>啓林館</v>
      </c>
      <c r="AB61" s="64" t="str">
        <f t="shared" ref="AB61:AG61" si="43">R61</f>
        <v>東京書籍</v>
      </c>
      <c r="AC61" s="64" t="str">
        <f t="shared" si="43"/>
        <v>学校図書</v>
      </c>
      <c r="AD61" s="64" t="str">
        <f t="shared" si="43"/>
        <v>大日本図書</v>
      </c>
      <c r="AE61" s="64" t="str">
        <f t="shared" si="43"/>
        <v>教育出版</v>
      </c>
      <c r="AF61" s="64" t="str">
        <f t="shared" si="43"/>
        <v>日本文教出版</v>
      </c>
      <c r="AG61" s="64" t="str">
        <f t="shared" si="43"/>
        <v>数研出版</v>
      </c>
      <c r="AI61" s="64" t="str">
        <f>Q61</f>
        <v>啓林館</v>
      </c>
      <c r="AJ61" s="64" t="str">
        <f t="shared" ref="AJ61:AO61" si="44">R61</f>
        <v>東京書籍</v>
      </c>
      <c r="AK61" s="64" t="str">
        <f t="shared" si="44"/>
        <v>学校図書</v>
      </c>
      <c r="AL61" s="64" t="str">
        <f t="shared" si="44"/>
        <v>大日本図書</v>
      </c>
      <c r="AM61" s="64" t="str">
        <f t="shared" si="44"/>
        <v>教育出版</v>
      </c>
      <c r="AN61" s="64" t="str">
        <f t="shared" si="44"/>
        <v>日本文教出版</v>
      </c>
      <c r="AO61" s="64" t="str">
        <f t="shared" si="44"/>
        <v>数研出版</v>
      </c>
      <c r="AQ61" s="64" t="str">
        <f t="shared" ref="AQ61:AW61" si="45">Q61</f>
        <v>啓林館</v>
      </c>
      <c r="AR61" s="64" t="str">
        <f t="shared" si="45"/>
        <v>東京書籍</v>
      </c>
      <c r="AS61" s="64" t="str">
        <f t="shared" si="45"/>
        <v>学校図書</v>
      </c>
      <c r="AT61" s="64" t="str">
        <f t="shared" si="45"/>
        <v>大日本図書</v>
      </c>
      <c r="AU61" s="64" t="str">
        <f t="shared" si="45"/>
        <v>教育出版</v>
      </c>
      <c r="AV61" s="64" t="str">
        <f t="shared" si="45"/>
        <v>日本文教出版</v>
      </c>
      <c r="AW61" s="64" t="str">
        <f t="shared" si="45"/>
        <v>数研出版</v>
      </c>
      <c r="AY61" s="171" t="s">
        <v>86</v>
      </c>
      <c r="AZ61" s="172"/>
      <c r="BA61" s="173"/>
    </row>
    <row r="62" spans="1:53" x14ac:dyDescent="0.25">
      <c r="B62" s="65" t="e">
        <f ca="1">IF(AND('1_使用順の確定'!$J$64="OK",BA62&lt;&gt;"-"),BA62,OFFSET(P62,0,$B$61))</f>
        <v>#N/A</v>
      </c>
      <c r="D62" s="65" t="e">
        <f t="shared" ref="D62:D85" ca="1" si="46">CONCATENATE($B$60,B62)</f>
        <v>#N/A</v>
      </c>
      <c r="E62" s="65" t="s">
        <v>87</v>
      </c>
      <c r="G62" s="67"/>
      <c r="H62" s="67"/>
      <c r="J62" s="67"/>
      <c r="K62" s="67"/>
      <c r="M62" s="65" t="s">
        <v>249</v>
      </c>
      <c r="N62" s="65" t="s">
        <v>249</v>
      </c>
      <c r="O62" s="65"/>
      <c r="P62" s="66" t="s">
        <v>118</v>
      </c>
      <c r="Q62" s="79">
        <v>1</v>
      </c>
      <c r="R62" s="80">
        <v>1</v>
      </c>
      <c r="S62" s="80">
        <v>1</v>
      </c>
      <c r="T62" s="80">
        <v>1</v>
      </c>
      <c r="U62" s="80">
        <v>1</v>
      </c>
      <c r="V62" s="80">
        <v>1</v>
      </c>
      <c r="W62" s="81">
        <v>1</v>
      </c>
      <c r="Y62" s="68">
        <v>0</v>
      </c>
      <c r="AA62" s="69">
        <f t="shared" ref="AA62:AG81" si="47">Q62-$Y62</f>
        <v>1</v>
      </c>
      <c r="AB62" s="69">
        <f t="shared" si="47"/>
        <v>1</v>
      </c>
      <c r="AC62" s="69">
        <f t="shared" si="47"/>
        <v>1</v>
      </c>
      <c r="AD62" s="69">
        <f t="shared" si="47"/>
        <v>1</v>
      </c>
      <c r="AE62" s="69">
        <f t="shared" si="47"/>
        <v>1</v>
      </c>
      <c r="AF62" s="69">
        <f t="shared" si="47"/>
        <v>1</v>
      </c>
      <c r="AG62" s="69">
        <f t="shared" si="47"/>
        <v>1</v>
      </c>
      <c r="AH62" s="70"/>
      <c r="AI62" s="86"/>
      <c r="AJ62" s="86"/>
      <c r="AK62" s="86"/>
      <c r="AL62" s="86"/>
      <c r="AM62" s="86"/>
      <c r="AN62" s="86"/>
      <c r="AO62" s="86"/>
      <c r="AQ62" s="69">
        <f>Q62+AI62</f>
        <v>1</v>
      </c>
      <c r="AR62" s="69">
        <f t="shared" ref="AR62:AW77" si="48">R62+AJ62</f>
        <v>1</v>
      </c>
      <c r="AS62" s="69">
        <f t="shared" si="48"/>
        <v>1</v>
      </c>
      <c r="AT62" s="69">
        <f t="shared" si="48"/>
        <v>1</v>
      </c>
      <c r="AU62" s="69">
        <f t="shared" si="48"/>
        <v>1</v>
      </c>
      <c r="AV62" s="69">
        <f t="shared" si="48"/>
        <v>1</v>
      </c>
      <c r="AW62" s="69">
        <f t="shared" si="48"/>
        <v>1</v>
      </c>
      <c r="AY62" s="71">
        <f>'1_使用順の確定'!J39</f>
        <v>0</v>
      </c>
      <c r="AZ62" s="72">
        <v>1</v>
      </c>
      <c r="BA62" s="71" t="str">
        <f t="shared" ref="BA62:BA85" si="49">IFERROR(VLOOKUP(E62,$AY$62:$AZ$85,2,0),"-")</f>
        <v>-</v>
      </c>
    </row>
    <row r="63" spans="1:53" x14ac:dyDescent="0.25">
      <c r="B63" s="65" t="e">
        <f ca="1">IF(AND('1_使用順の確定'!$J$64="OK",BA63&lt;&gt;"-"),BA63,OFFSET(P63,0,$B$61))</f>
        <v>#N/A</v>
      </c>
      <c r="D63" s="65" t="e">
        <f t="shared" ca="1" si="46"/>
        <v>#N/A</v>
      </c>
      <c r="E63" s="65" t="s">
        <v>88</v>
      </c>
      <c r="G63" s="67"/>
      <c r="H63" s="67"/>
      <c r="J63" s="67"/>
      <c r="K63" s="67"/>
      <c r="M63" s="65" t="s">
        <v>250</v>
      </c>
      <c r="N63" s="65" t="s">
        <v>250</v>
      </c>
      <c r="O63" s="65"/>
      <c r="P63" s="66" t="s">
        <v>119</v>
      </c>
      <c r="Q63" s="79">
        <v>2</v>
      </c>
      <c r="R63" s="80">
        <v>2</v>
      </c>
      <c r="S63" s="80">
        <v>2</v>
      </c>
      <c r="T63" s="80">
        <v>2</v>
      </c>
      <c r="U63" s="80">
        <v>2</v>
      </c>
      <c r="V63" s="80">
        <v>2</v>
      </c>
      <c r="W63" s="81">
        <v>2</v>
      </c>
      <c r="Y63" s="68">
        <v>0</v>
      </c>
      <c r="AA63" s="69">
        <f t="shared" si="47"/>
        <v>2</v>
      </c>
      <c r="AB63" s="69">
        <f t="shared" si="47"/>
        <v>2</v>
      </c>
      <c r="AC63" s="69">
        <f t="shared" si="47"/>
        <v>2</v>
      </c>
      <c r="AD63" s="69">
        <f t="shared" si="47"/>
        <v>2</v>
      </c>
      <c r="AE63" s="69">
        <f t="shared" si="47"/>
        <v>2</v>
      </c>
      <c r="AF63" s="69">
        <f t="shared" si="47"/>
        <v>2</v>
      </c>
      <c r="AG63" s="69">
        <f t="shared" si="47"/>
        <v>2</v>
      </c>
      <c r="AI63" s="86"/>
      <c r="AJ63" s="86"/>
      <c r="AK63" s="86"/>
      <c r="AL63" s="86"/>
      <c r="AM63" s="86"/>
      <c r="AN63" s="86"/>
      <c r="AO63" s="86"/>
      <c r="AQ63" s="69">
        <f t="shared" ref="AQ63:AW81" si="50">Q63+AI63</f>
        <v>2</v>
      </c>
      <c r="AR63" s="69">
        <f t="shared" si="48"/>
        <v>2</v>
      </c>
      <c r="AS63" s="69">
        <f t="shared" si="48"/>
        <v>2</v>
      </c>
      <c r="AT63" s="69">
        <f t="shared" si="48"/>
        <v>2</v>
      </c>
      <c r="AU63" s="69">
        <f t="shared" si="48"/>
        <v>2</v>
      </c>
      <c r="AV63" s="69">
        <f t="shared" si="48"/>
        <v>2</v>
      </c>
      <c r="AW63" s="69">
        <f t="shared" si="48"/>
        <v>2</v>
      </c>
      <c r="AY63" s="71">
        <f>'1_使用順の確定'!J40</f>
        <v>0</v>
      </c>
      <c r="AZ63" s="72">
        <v>2</v>
      </c>
      <c r="BA63" s="71" t="str">
        <f t="shared" si="49"/>
        <v>-</v>
      </c>
    </row>
    <row r="64" spans="1:53" x14ac:dyDescent="0.25">
      <c r="B64" s="65" t="e">
        <f ca="1">IF(AND('1_使用順の確定'!$J$64="OK",BA64&lt;&gt;"-"),BA64,OFFSET(P64,0,$B$61))</f>
        <v>#N/A</v>
      </c>
      <c r="D64" s="65" t="e">
        <f t="shared" ca="1" si="46"/>
        <v>#N/A</v>
      </c>
      <c r="E64" s="65" t="s">
        <v>89</v>
      </c>
      <c r="G64" s="67"/>
      <c r="H64" s="67"/>
      <c r="J64" s="67"/>
      <c r="K64" s="67"/>
      <c r="M64" s="65" t="s">
        <v>90</v>
      </c>
      <c r="N64" s="65"/>
      <c r="O64" s="65"/>
      <c r="P64" s="66" t="s">
        <v>120</v>
      </c>
      <c r="Q64" s="79">
        <v>3</v>
      </c>
      <c r="R64" s="80">
        <v>3</v>
      </c>
      <c r="S64" s="80">
        <v>3</v>
      </c>
      <c r="T64" s="80">
        <v>3</v>
      </c>
      <c r="U64" s="80">
        <v>3</v>
      </c>
      <c r="V64" s="80">
        <v>3</v>
      </c>
      <c r="W64" s="81">
        <v>3</v>
      </c>
      <c r="Y64" s="68">
        <v>3</v>
      </c>
      <c r="AA64" s="69">
        <f t="shared" si="47"/>
        <v>0</v>
      </c>
      <c r="AB64" s="69">
        <f t="shared" si="47"/>
        <v>0</v>
      </c>
      <c r="AC64" s="69">
        <f t="shared" si="47"/>
        <v>0</v>
      </c>
      <c r="AD64" s="69">
        <f t="shared" si="47"/>
        <v>0</v>
      </c>
      <c r="AE64" s="69">
        <f t="shared" si="47"/>
        <v>0</v>
      </c>
      <c r="AF64" s="69">
        <f t="shared" si="47"/>
        <v>0</v>
      </c>
      <c r="AG64" s="69">
        <f t="shared" si="47"/>
        <v>0</v>
      </c>
      <c r="AI64" s="86"/>
      <c r="AJ64" s="86"/>
      <c r="AK64" s="86"/>
      <c r="AL64" s="86"/>
      <c r="AM64" s="86"/>
      <c r="AN64" s="86"/>
      <c r="AO64" s="86"/>
      <c r="AQ64" s="69">
        <f t="shared" si="50"/>
        <v>3</v>
      </c>
      <c r="AR64" s="69">
        <f t="shared" si="48"/>
        <v>3</v>
      </c>
      <c r="AS64" s="69">
        <f t="shared" si="48"/>
        <v>3</v>
      </c>
      <c r="AT64" s="69">
        <f t="shared" si="48"/>
        <v>3</v>
      </c>
      <c r="AU64" s="69">
        <f t="shared" si="48"/>
        <v>3</v>
      </c>
      <c r="AV64" s="69">
        <f t="shared" si="48"/>
        <v>3</v>
      </c>
      <c r="AW64" s="69">
        <f t="shared" si="48"/>
        <v>3</v>
      </c>
      <c r="AY64" s="71">
        <f>'1_使用順の確定'!J41</f>
        <v>0</v>
      </c>
      <c r="AZ64" s="72">
        <v>3</v>
      </c>
      <c r="BA64" s="71" t="str">
        <f t="shared" si="49"/>
        <v>-</v>
      </c>
    </row>
    <row r="65" spans="2:53" x14ac:dyDescent="0.25">
      <c r="B65" s="65" t="e">
        <f ca="1">IF(AND('1_使用順の確定'!$J$64="OK",BA65&lt;&gt;"-"),BA65,OFFSET(P65,0,$B$61))</f>
        <v>#N/A</v>
      </c>
      <c r="D65" s="65" t="e">
        <f t="shared" ca="1" si="46"/>
        <v>#N/A</v>
      </c>
      <c r="E65" s="65" t="s">
        <v>91</v>
      </c>
      <c r="G65" s="67"/>
      <c r="H65" s="67"/>
      <c r="J65" s="67"/>
      <c r="K65" s="67"/>
      <c r="M65" s="65" t="s">
        <v>92</v>
      </c>
      <c r="N65" s="65"/>
      <c r="O65" s="65"/>
      <c r="P65" s="66" t="s">
        <v>121</v>
      </c>
      <c r="Q65" s="79">
        <v>4</v>
      </c>
      <c r="R65" s="80">
        <v>4</v>
      </c>
      <c r="S65" s="80">
        <v>4</v>
      </c>
      <c r="T65" s="80">
        <v>4</v>
      </c>
      <c r="U65" s="80">
        <v>4</v>
      </c>
      <c r="V65" s="80">
        <v>4</v>
      </c>
      <c r="W65" s="81">
        <v>4</v>
      </c>
      <c r="Y65" s="68">
        <v>4</v>
      </c>
      <c r="AA65" s="69">
        <f t="shared" si="47"/>
        <v>0</v>
      </c>
      <c r="AB65" s="69">
        <f t="shared" si="47"/>
        <v>0</v>
      </c>
      <c r="AC65" s="69">
        <f t="shared" si="47"/>
        <v>0</v>
      </c>
      <c r="AD65" s="69">
        <f t="shared" si="47"/>
        <v>0</v>
      </c>
      <c r="AE65" s="69">
        <f t="shared" si="47"/>
        <v>0</v>
      </c>
      <c r="AF65" s="69">
        <f t="shared" si="47"/>
        <v>0</v>
      </c>
      <c r="AG65" s="69">
        <f t="shared" si="47"/>
        <v>0</v>
      </c>
      <c r="AI65" s="86"/>
      <c r="AJ65" s="86"/>
      <c r="AK65" s="86"/>
      <c r="AL65" s="86"/>
      <c r="AM65" s="86"/>
      <c r="AN65" s="86"/>
      <c r="AO65" s="86"/>
      <c r="AQ65" s="69">
        <f t="shared" si="50"/>
        <v>4</v>
      </c>
      <c r="AR65" s="69">
        <f t="shared" si="48"/>
        <v>4</v>
      </c>
      <c r="AS65" s="69">
        <f t="shared" si="48"/>
        <v>4</v>
      </c>
      <c r="AT65" s="69">
        <f t="shared" si="48"/>
        <v>4</v>
      </c>
      <c r="AU65" s="69">
        <f t="shared" si="48"/>
        <v>4</v>
      </c>
      <c r="AV65" s="69">
        <f t="shared" si="48"/>
        <v>4</v>
      </c>
      <c r="AW65" s="69">
        <f t="shared" si="48"/>
        <v>4</v>
      </c>
      <c r="AY65" s="71">
        <f>'1_使用順の確定'!J42</f>
        <v>0</v>
      </c>
      <c r="AZ65" s="72">
        <v>4</v>
      </c>
      <c r="BA65" s="71" t="str">
        <f t="shared" si="49"/>
        <v>-</v>
      </c>
    </row>
    <row r="66" spans="2:53" x14ac:dyDescent="0.25">
      <c r="B66" s="65" t="e">
        <f ca="1">IF(AND('1_使用順の確定'!$J$64="OK",BA66&lt;&gt;"-"),BA66,OFFSET(P66,0,$B$61))</f>
        <v>#N/A</v>
      </c>
      <c r="D66" s="65" t="e">
        <f t="shared" ca="1" si="46"/>
        <v>#N/A</v>
      </c>
      <c r="E66" s="65" t="s">
        <v>93</v>
      </c>
      <c r="G66" s="67"/>
      <c r="H66" s="67"/>
      <c r="J66" s="67"/>
      <c r="K66" s="67"/>
      <c r="M66" s="65">
        <v>1</v>
      </c>
      <c r="N66" s="65">
        <v>1</v>
      </c>
      <c r="O66" s="65"/>
      <c r="P66" s="66" t="s">
        <v>122</v>
      </c>
      <c r="Q66" s="152">
        <v>5</v>
      </c>
      <c r="R66" s="153">
        <v>5</v>
      </c>
      <c r="S66" s="153">
        <v>5</v>
      </c>
      <c r="T66" s="153">
        <v>5</v>
      </c>
      <c r="U66" s="153">
        <v>5</v>
      </c>
      <c r="V66" s="153">
        <v>5</v>
      </c>
      <c r="W66" s="154">
        <v>5</v>
      </c>
      <c r="Y66" s="68">
        <v>2</v>
      </c>
      <c r="AA66" s="69">
        <f t="shared" si="47"/>
        <v>3</v>
      </c>
      <c r="AB66" s="69">
        <f t="shared" si="47"/>
        <v>3</v>
      </c>
      <c r="AC66" s="69">
        <f t="shared" si="47"/>
        <v>3</v>
      </c>
      <c r="AD66" s="69">
        <f t="shared" si="47"/>
        <v>3</v>
      </c>
      <c r="AE66" s="69">
        <f t="shared" si="47"/>
        <v>3</v>
      </c>
      <c r="AF66" s="69">
        <f t="shared" si="47"/>
        <v>3</v>
      </c>
      <c r="AG66" s="69">
        <f t="shared" si="47"/>
        <v>3</v>
      </c>
      <c r="AI66" s="71">
        <f>IF((Q66-4)&gt;$O$85,4,IF((Q66-4)&gt;$O$84,3,IF((Q66-4)&gt;$O$83,2,IF((Q66-4)&gt;$O$82,1,0))))</f>
        <v>0</v>
      </c>
      <c r="AJ66" s="71">
        <f t="shared" ref="AJ66:AJ81" si="51">IF((R66-4)&gt;$O$85,4,IF((R66-4)&gt;$O$84,3,IF((R66-4)&gt;$O$83,2,IF((R66-4)&gt;$O$82,1,0))))</f>
        <v>0</v>
      </c>
      <c r="AK66" s="71">
        <f t="shared" ref="AK66:AK81" si="52">IF((S66-4)&gt;$O$85,4,IF((S66-4)&gt;$O$84,3,IF((S66-4)&gt;$O$83,2,IF((S66-4)&gt;$O$82,1,0))))</f>
        <v>0</v>
      </c>
      <c r="AL66" s="71">
        <f t="shared" ref="AL66:AL81" si="53">IF((T66-4)&gt;$O$85,4,IF((T66-4)&gt;$O$84,3,IF((T66-4)&gt;$O$83,2,IF((T66-4)&gt;$O$82,1,0))))</f>
        <v>0</v>
      </c>
      <c r="AM66" s="71">
        <f t="shared" ref="AM66:AM81" si="54">IF((U66-4)&gt;$O$85,4,IF((U66-4)&gt;$O$84,3,IF((U66-4)&gt;$O$83,2,IF((U66-4)&gt;$O$82,1,0))))</f>
        <v>0</v>
      </c>
      <c r="AN66" s="71">
        <f t="shared" ref="AN66:AN81" si="55">IF((V66-4)&gt;$O$85,4,IF((V66-4)&gt;$O$84,3,IF((V66-4)&gt;$O$83,2,IF((V66-4)&gt;$O$82,1,0))))</f>
        <v>0</v>
      </c>
      <c r="AO66" s="71">
        <f t="shared" ref="AO66:AO81" si="56">IF((W66-4)&gt;$O$85,4,IF((W66-4)&gt;$O$84,3,IF((W66-4)&gt;$O$83,2,IF((W66-4)&gt;$O$82,1,0))))</f>
        <v>0</v>
      </c>
      <c r="AQ66" s="69">
        <f t="shared" si="50"/>
        <v>5</v>
      </c>
      <c r="AR66" s="69">
        <f>R66+AJ66</f>
        <v>5</v>
      </c>
      <c r="AS66" s="69">
        <f t="shared" si="48"/>
        <v>5</v>
      </c>
      <c r="AT66" s="69">
        <f t="shared" si="48"/>
        <v>5</v>
      </c>
      <c r="AU66" s="69">
        <f t="shared" si="48"/>
        <v>5</v>
      </c>
      <c r="AV66" s="69">
        <f t="shared" si="48"/>
        <v>5</v>
      </c>
      <c r="AW66" s="69">
        <f t="shared" si="48"/>
        <v>5</v>
      </c>
      <c r="AY66" s="71">
        <f>'1_使用順の確定'!J43</f>
        <v>0</v>
      </c>
      <c r="AZ66" s="72">
        <v>5</v>
      </c>
      <c r="BA66" s="71" t="str">
        <f t="shared" si="49"/>
        <v>-</v>
      </c>
    </row>
    <row r="67" spans="2:53" x14ac:dyDescent="0.25">
      <c r="B67" s="65" t="e">
        <f ca="1">IF(AND('1_使用順の確定'!$J$64="OK",BA67&lt;&gt;"-"),BA67,OFFSET(P67,0,$B$61))</f>
        <v>#N/A</v>
      </c>
      <c r="D67" s="65" t="e">
        <f t="shared" ca="1" si="46"/>
        <v>#N/A</v>
      </c>
      <c r="E67" s="65" t="s">
        <v>94</v>
      </c>
      <c r="G67" s="67"/>
      <c r="H67" s="67"/>
      <c r="J67" s="67"/>
      <c r="K67" s="67"/>
      <c r="M67" s="65">
        <v>2</v>
      </c>
      <c r="N67" s="65">
        <v>2</v>
      </c>
      <c r="O67" s="65"/>
      <c r="P67" s="66" t="s">
        <v>123</v>
      </c>
      <c r="Q67" s="152">
        <v>6</v>
      </c>
      <c r="R67" s="153">
        <v>6</v>
      </c>
      <c r="S67" s="153">
        <v>6</v>
      </c>
      <c r="T67" s="153">
        <v>6</v>
      </c>
      <c r="U67" s="153">
        <v>6</v>
      </c>
      <c r="V67" s="153">
        <v>6</v>
      </c>
      <c r="W67" s="154">
        <v>6</v>
      </c>
      <c r="Y67" s="68">
        <v>2</v>
      </c>
      <c r="AA67" s="69">
        <f t="shared" si="47"/>
        <v>4</v>
      </c>
      <c r="AB67" s="69">
        <f t="shared" si="47"/>
        <v>4</v>
      </c>
      <c r="AC67" s="69">
        <f t="shared" si="47"/>
        <v>4</v>
      </c>
      <c r="AD67" s="69">
        <f t="shared" si="47"/>
        <v>4</v>
      </c>
      <c r="AE67" s="69">
        <f t="shared" si="47"/>
        <v>4</v>
      </c>
      <c r="AF67" s="69">
        <f t="shared" si="47"/>
        <v>4</v>
      </c>
      <c r="AG67" s="69">
        <f t="shared" si="47"/>
        <v>4</v>
      </c>
      <c r="AI67" s="71">
        <f t="shared" ref="AI67:AI81" si="57">IF((Q67-4)&gt;$O$85,4,IF((Q67-4)&gt;$O$84,3,IF((Q67-4)&gt;$O$83,2,IF((Q67-4)&gt;$O$82,1,0))))</f>
        <v>0</v>
      </c>
      <c r="AJ67" s="71">
        <f t="shared" si="51"/>
        <v>0</v>
      </c>
      <c r="AK67" s="71">
        <f t="shared" si="52"/>
        <v>0</v>
      </c>
      <c r="AL67" s="71">
        <f t="shared" si="53"/>
        <v>0</v>
      </c>
      <c r="AM67" s="71">
        <f t="shared" si="54"/>
        <v>0</v>
      </c>
      <c r="AN67" s="71">
        <f t="shared" si="55"/>
        <v>0</v>
      </c>
      <c r="AO67" s="71">
        <f t="shared" si="56"/>
        <v>0</v>
      </c>
      <c r="AQ67" s="69">
        <f t="shared" si="50"/>
        <v>6</v>
      </c>
      <c r="AR67" s="69">
        <f t="shared" si="50"/>
        <v>6</v>
      </c>
      <c r="AS67" s="69">
        <f t="shared" si="48"/>
        <v>6</v>
      </c>
      <c r="AT67" s="69">
        <f t="shared" si="48"/>
        <v>6</v>
      </c>
      <c r="AU67" s="69">
        <f t="shared" si="48"/>
        <v>6</v>
      </c>
      <c r="AV67" s="69">
        <f t="shared" si="48"/>
        <v>6</v>
      </c>
      <c r="AW67" s="69">
        <f t="shared" si="48"/>
        <v>6</v>
      </c>
      <c r="AY67" s="71">
        <f>'1_使用順の確定'!J44</f>
        <v>0</v>
      </c>
      <c r="AZ67" s="72">
        <v>6</v>
      </c>
      <c r="BA67" s="71" t="str">
        <f t="shared" si="49"/>
        <v>-</v>
      </c>
    </row>
    <row r="68" spans="2:53" x14ac:dyDescent="0.25">
      <c r="B68" s="65" t="e">
        <f ca="1">IF(AND('1_使用順の確定'!$J$64="OK",BA68&lt;&gt;"-"),BA68,OFFSET(P68,0,$B$61))</f>
        <v>#N/A</v>
      </c>
      <c r="D68" s="65" t="e">
        <f t="shared" ca="1" si="46"/>
        <v>#N/A</v>
      </c>
      <c r="E68" s="65" t="s">
        <v>95</v>
      </c>
      <c r="G68" s="67"/>
      <c r="H68" s="67"/>
      <c r="J68" s="67"/>
      <c r="K68" s="67"/>
      <c r="M68" s="65">
        <v>3</v>
      </c>
      <c r="N68" s="65">
        <v>3</v>
      </c>
      <c r="O68" s="65"/>
      <c r="P68" s="66" t="s">
        <v>124</v>
      </c>
      <c r="Q68" s="152">
        <v>7</v>
      </c>
      <c r="R68" s="153">
        <v>7</v>
      </c>
      <c r="S68" s="153">
        <v>7</v>
      </c>
      <c r="T68" s="153">
        <v>7</v>
      </c>
      <c r="U68" s="153">
        <v>7</v>
      </c>
      <c r="V68" s="153">
        <v>7</v>
      </c>
      <c r="W68" s="154">
        <v>7</v>
      </c>
      <c r="Y68" s="68">
        <v>2</v>
      </c>
      <c r="AA68" s="69">
        <f t="shared" si="47"/>
        <v>5</v>
      </c>
      <c r="AB68" s="69">
        <f t="shared" si="47"/>
        <v>5</v>
      </c>
      <c r="AC68" s="69">
        <f t="shared" si="47"/>
        <v>5</v>
      </c>
      <c r="AD68" s="69">
        <f t="shared" si="47"/>
        <v>5</v>
      </c>
      <c r="AE68" s="69">
        <f t="shared" si="47"/>
        <v>5</v>
      </c>
      <c r="AF68" s="69">
        <f t="shared" si="47"/>
        <v>5</v>
      </c>
      <c r="AG68" s="69">
        <f t="shared" si="47"/>
        <v>5</v>
      </c>
      <c r="AI68" s="71">
        <f t="shared" si="57"/>
        <v>1</v>
      </c>
      <c r="AJ68" s="71">
        <f t="shared" si="51"/>
        <v>1</v>
      </c>
      <c r="AK68" s="71">
        <f t="shared" si="52"/>
        <v>1</v>
      </c>
      <c r="AL68" s="71">
        <f t="shared" si="53"/>
        <v>1</v>
      </c>
      <c r="AM68" s="71">
        <f t="shared" si="54"/>
        <v>1</v>
      </c>
      <c r="AN68" s="71">
        <f t="shared" si="55"/>
        <v>1</v>
      </c>
      <c r="AO68" s="71">
        <f t="shared" si="56"/>
        <v>1</v>
      </c>
      <c r="AQ68" s="69">
        <f t="shared" si="50"/>
        <v>8</v>
      </c>
      <c r="AR68" s="69">
        <f t="shared" si="50"/>
        <v>8</v>
      </c>
      <c r="AS68" s="69">
        <f t="shared" si="48"/>
        <v>8</v>
      </c>
      <c r="AT68" s="69">
        <f t="shared" si="48"/>
        <v>8</v>
      </c>
      <c r="AU68" s="69">
        <f t="shared" si="48"/>
        <v>8</v>
      </c>
      <c r="AV68" s="69">
        <f t="shared" si="48"/>
        <v>8</v>
      </c>
      <c r="AW68" s="69">
        <f t="shared" si="48"/>
        <v>8</v>
      </c>
      <c r="AY68" s="71">
        <f>'1_使用順の確定'!J45</f>
        <v>0</v>
      </c>
      <c r="AZ68" s="72">
        <v>7</v>
      </c>
      <c r="BA68" s="71" t="str">
        <f t="shared" si="49"/>
        <v>-</v>
      </c>
    </row>
    <row r="69" spans="2:53" x14ac:dyDescent="0.25">
      <c r="B69" s="65" t="e">
        <f ca="1">IF(AND('1_使用順の確定'!$J$64="OK",BA69&lt;&gt;"-"),BA69,OFFSET(P69,0,$B$61))</f>
        <v>#N/A</v>
      </c>
      <c r="D69" s="65" t="e">
        <f t="shared" ca="1" si="46"/>
        <v>#N/A</v>
      </c>
      <c r="E69" s="65" t="s">
        <v>96</v>
      </c>
      <c r="G69" s="67"/>
      <c r="H69" s="67"/>
      <c r="J69" s="67"/>
      <c r="K69" s="67"/>
      <c r="M69" s="65">
        <v>4</v>
      </c>
      <c r="N69" s="65">
        <v>4</v>
      </c>
      <c r="O69" s="65"/>
      <c r="P69" s="66" t="s">
        <v>198</v>
      </c>
      <c r="Q69" s="152">
        <v>8</v>
      </c>
      <c r="R69" s="153">
        <v>8</v>
      </c>
      <c r="S69" s="153">
        <v>8</v>
      </c>
      <c r="T69" s="153">
        <v>8</v>
      </c>
      <c r="U69" s="153">
        <v>8</v>
      </c>
      <c r="V69" s="153">
        <v>8</v>
      </c>
      <c r="W69" s="154">
        <v>8</v>
      </c>
      <c r="Y69" s="68">
        <v>2</v>
      </c>
      <c r="AA69" s="69">
        <f t="shared" si="47"/>
        <v>6</v>
      </c>
      <c r="AB69" s="69">
        <f t="shared" si="47"/>
        <v>6</v>
      </c>
      <c r="AC69" s="69">
        <f t="shared" si="47"/>
        <v>6</v>
      </c>
      <c r="AD69" s="69">
        <f t="shared" si="47"/>
        <v>6</v>
      </c>
      <c r="AE69" s="69">
        <f t="shared" si="47"/>
        <v>6</v>
      </c>
      <c r="AF69" s="69">
        <f t="shared" si="47"/>
        <v>6</v>
      </c>
      <c r="AG69" s="69">
        <f t="shared" si="47"/>
        <v>6</v>
      </c>
      <c r="AI69" s="71">
        <f t="shared" si="57"/>
        <v>1</v>
      </c>
      <c r="AJ69" s="71">
        <f t="shared" si="51"/>
        <v>1</v>
      </c>
      <c r="AK69" s="71">
        <f t="shared" si="52"/>
        <v>1</v>
      </c>
      <c r="AL69" s="71">
        <f t="shared" si="53"/>
        <v>1</v>
      </c>
      <c r="AM69" s="71">
        <f t="shared" si="54"/>
        <v>1</v>
      </c>
      <c r="AN69" s="71">
        <f t="shared" si="55"/>
        <v>1</v>
      </c>
      <c r="AO69" s="71">
        <f t="shared" si="56"/>
        <v>1</v>
      </c>
      <c r="AQ69" s="69">
        <f t="shared" si="50"/>
        <v>9</v>
      </c>
      <c r="AR69" s="69">
        <f t="shared" si="50"/>
        <v>9</v>
      </c>
      <c r="AS69" s="69">
        <f t="shared" si="48"/>
        <v>9</v>
      </c>
      <c r="AT69" s="69">
        <f t="shared" si="48"/>
        <v>9</v>
      </c>
      <c r="AU69" s="69">
        <f t="shared" si="48"/>
        <v>9</v>
      </c>
      <c r="AV69" s="69">
        <f t="shared" si="48"/>
        <v>9</v>
      </c>
      <c r="AW69" s="69">
        <f t="shared" si="48"/>
        <v>9</v>
      </c>
      <c r="AY69" s="71">
        <f>'1_使用順の確定'!J46</f>
        <v>0</v>
      </c>
      <c r="AZ69" s="72">
        <v>8</v>
      </c>
      <c r="BA69" s="71" t="str">
        <f t="shared" si="49"/>
        <v>-</v>
      </c>
    </row>
    <row r="70" spans="2:53" x14ac:dyDescent="0.25">
      <c r="B70" s="65" t="e">
        <f ca="1">IF(AND('1_使用順の確定'!$J$64="OK",BA70&lt;&gt;"-"),BA70,OFFSET(P70,0,$B$61))</f>
        <v>#N/A</v>
      </c>
      <c r="D70" s="65" t="e">
        <f t="shared" ca="1" si="46"/>
        <v>#N/A</v>
      </c>
      <c r="E70" s="65" t="s">
        <v>97</v>
      </c>
      <c r="G70" s="67"/>
      <c r="H70" s="67"/>
      <c r="J70" s="67"/>
      <c r="K70" s="67"/>
      <c r="M70" s="65">
        <v>5</v>
      </c>
      <c r="N70" s="65">
        <v>5</v>
      </c>
      <c r="O70" s="65"/>
      <c r="P70" s="66" t="s">
        <v>125</v>
      </c>
      <c r="Q70" s="152">
        <v>9</v>
      </c>
      <c r="R70" s="153">
        <v>9</v>
      </c>
      <c r="S70" s="153">
        <v>9</v>
      </c>
      <c r="T70" s="153">
        <v>9</v>
      </c>
      <c r="U70" s="153">
        <v>9</v>
      </c>
      <c r="V70" s="153">
        <v>9</v>
      </c>
      <c r="W70" s="154">
        <v>9</v>
      </c>
      <c r="Y70" s="68">
        <v>2</v>
      </c>
      <c r="AA70" s="69">
        <f t="shared" si="47"/>
        <v>7</v>
      </c>
      <c r="AB70" s="69">
        <f t="shared" si="47"/>
        <v>7</v>
      </c>
      <c r="AC70" s="69">
        <f t="shared" si="47"/>
        <v>7</v>
      </c>
      <c r="AD70" s="69">
        <f t="shared" si="47"/>
        <v>7</v>
      </c>
      <c r="AE70" s="69">
        <f t="shared" si="47"/>
        <v>7</v>
      </c>
      <c r="AF70" s="69">
        <f t="shared" si="47"/>
        <v>7</v>
      </c>
      <c r="AG70" s="69">
        <f t="shared" si="47"/>
        <v>7</v>
      </c>
      <c r="AI70" s="71">
        <f t="shared" si="57"/>
        <v>3</v>
      </c>
      <c r="AJ70" s="71">
        <f t="shared" si="51"/>
        <v>3</v>
      </c>
      <c r="AK70" s="71">
        <f t="shared" si="52"/>
        <v>3</v>
      </c>
      <c r="AL70" s="71">
        <f t="shared" si="53"/>
        <v>3</v>
      </c>
      <c r="AM70" s="71">
        <f t="shared" si="54"/>
        <v>3</v>
      </c>
      <c r="AN70" s="71">
        <f t="shared" si="55"/>
        <v>3</v>
      </c>
      <c r="AO70" s="71">
        <f t="shared" si="56"/>
        <v>3</v>
      </c>
      <c r="AQ70" s="69">
        <f t="shared" si="50"/>
        <v>12</v>
      </c>
      <c r="AR70" s="69">
        <f t="shared" si="50"/>
        <v>12</v>
      </c>
      <c r="AS70" s="69">
        <f t="shared" si="48"/>
        <v>12</v>
      </c>
      <c r="AT70" s="69">
        <f t="shared" si="48"/>
        <v>12</v>
      </c>
      <c r="AU70" s="69">
        <f t="shared" si="48"/>
        <v>12</v>
      </c>
      <c r="AV70" s="69">
        <f t="shared" si="48"/>
        <v>12</v>
      </c>
      <c r="AW70" s="69">
        <f t="shared" si="48"/>
        <v>12</v>
      </c>
      <c r="AY70" s="71">
        <f>'1_使用順の確定'!J47</f>
        <v>0</v>
      </c>
      <c r="AZ70" s="72">
        <v>9</v>
      </c>
      <c r="BA70" s="71" t="str">
        <f t="shared" si="49"/>
        <v>-</v>
      </c>
    </row>
    <row r="71" spans="2:53" x14ac:dyDescent="0.25">
      <c r="B71" s="65" t="e">
        <f ca="1">IF(AND('1_使用順の確定'!$J$64="OK",BA71&lt;&gt;"-"),BA71,OFFSET(P71,0,$B$61))</f>
        <v>#N/A</v>
      </c>
      <c r="D71" s="65" t="e">
        <f t="shared" ca="1" si="46"/>
        <v>#N/A</v>
      </c>
      <c r="E71" s="65" t="s">
        <v>98</v>
      </c>
      <c r="G71" s="67"/>
      <c r="H71" s="67"/>
      <c r="J71" s="67"/>
      <c r="K71" s="67"/>
      <c r="M71" s="65">
        <v>6</v>
      </c>
      <c r="N71" s="65">
        <v>6</v>
      </c>
      <c r="O71" s="65"/>
      <c r="P71" s="66" t="s">
        <v>126</v>
      </c>
      <c r="Q71" s="152">
        <v>10</v>
      </c>
      <c r="R71" s="153">
        <v>10</v>
      </c>
      <c r="S71" s="153">
        <v>10</v>
      </c>
      <c r="T71" s="153">
        <v>10</v>
      </c>
      <c r="U71" s="153">
        <v>10</v>
      </c>
      <c r="V71" s="153">
        <v>10</v>
      </c>
      <c r="W71" s="154">
        <v>10</v>
      </c>
      <c r="Y71" s="68">
        <v>2</v>
      </c>
      <c r="AA71" s="69">
        <f t="shared" si="47"/>
        <v>8</v>
      </c>
      <c r="AB71" s="69">
        <f t="shared" si="47"/>
        <v>8</v>
      </c>
      <c r="AC71" s="69">
        <f t="shared" si="47"/>
        <v>8</v>
      </c>
      <c r="AD71" s="69">
        <f t="shared" si="47"/>
        <v>8</v>
      </c>
      <c r="AE71" s="69">
        <f t="shared" si="47"/>
        <v>8</v>
      </c>
      <c r="AF71" s="69">
        <f t="shared" si="47"/>
        <v>8</v>
      </c>
      <c r="AG71" s="69">
        <f t="shared" si="47"/>
        <v>8</v>
      </c>
      <c r="AI71" s="71">
        <f t="shared" si="57"/>
        <v>3</v>
      </c>
      <c r="AJ71" s="71">
        <f t="shared" si="51"/>
        <v>3</v>
      </c>
      <c r="AK71" s="71">
        <f t="shared" si="52"/>
        <v>3</v>
      </c>
      <c r="AL71" s="71">
        <f t="shared" si="53"/>
        <v>3</v>
      </c>
      <c r="AM71" s="71">
        <f t="shared" si="54"/>
        <v>3</v>
      </c>
      <c r="AN71" s="71">
        <f t="shared" si="55"/>
        <v>3</v>
      </c>
      <c r="AO71" s="71">
        <f t="shared" si="56"/>
        <v>3</v>
      </c>
      <c r="AQ71" s="69">
        <f t="shared" si="50"/>
        <v>13</v>
      </c>
      <c r="AR71" s="69">
        <f t="shared" si="50"/>
        <v>13</v>
      </c>
      <c r="AS71" s="69">
        <f t="shared" si="48"/>
        <v>13</v>
      </c>
      <c r="AT71" s="69">
        <f t="shared" si="48"/>
        <v>13</v>
      </c>
      <c r="AU71" s="69">
        <f t="shared" si="48"/>
        <v>13</v>
      </c>
      <c r="AV71" s="69">
        <f t="shared" si="48"/>
        <v>13</v>
      </c>
      <c r="AW71" s="69">
        <f t="shared" si="48"/>
        <v>13</v>
      </c>
      <c r="AY71" s="71">
        <f>'1_使用順の確定'!J48</f>
        <v>0</v>
      </c>
      <c r="AZ71" s="72">
        <v>10</v>
      </c>
      <c r="BA71" s="71" t="str">
        <f t="shared" si="49"/>
        <v>-</v>
      </c>
    </row>
    <row r="72" spans="2:53" x14ac:dyDescent="0.25">
      <c r="B72" s="65" t="e">
        <f ca="1">IF(AND('1_使用順の確定'!$J$64="OK",BA72&lt;&gt;"-"),BA72,OFFSET(P72,0,$B$61))</f>
        <v>#N/A</v>
      </c>
      <c r="D72" s="65" t="e">
        <f t="shared" ca="1" si="46"/>
        <v>#N/A</v>
      </c>
      <c r="E72" s="65" t="s">
        <v>99</v>
      </c>
      <c r="G72" s="67"/>
      <c r="H72" s="67"/>
      <c r="J72" s="67"/>
      <c r="K72" s="67"/>
      <c r="M72" s="65">
        <v>7</v>
      </c>
      <c r="N72" s="65">
        <v>7</v>
      </c>
      <c r="O72" s="65"/>
      <c r="P72" s="66" t="s">
        <v>127</v>
      </c>
      <c r="Q72" s="152">
        <v>11</v>
      </c>
      <c r="R72" s="153">
        <v>11</v>
      </c>
      <c r="S72" s="153">
        <v>11</v>
      </c>
      <c r="T72" s="153">
        <v>11</v>
      </c>
      <c r="U72" s="153">
        <v>11</v>
      </c>
      <c r="V72" s="153">
        <v>11</v>
      </c>
      <c r="W72" s="154">
        <v>11</v>
      </c>
      <c r="Y72" s="68">
        <v>2</v>
      </c>
      <c r="AA72" s="69">
        <f t="shared" si="47"/>
        <v>9</v>
      </c>
      <c r="AB72" s="69">
        <f t="shared" si="47"/>
        <v>9</v>
      </c>
      <c r="AC72" s="69">
        <f t="shared" si="47"/>
        <v>9</v>
      </c>
      <c r="AD72" s="69">
        <f t="shared" si="47"/>
        <v>9</v>
      </c>
      <c r="AE72" s="69">
        <f t="shared" si="47"/>
        <v>9</v>
      </c>
      <c r="AF72" s="69">
        <f t="shared" si="47"/>
        <v>9</v>
      </c>
      <c r="AG72" s="69">
        <f t="shared" si="47"/>
        <v>9</v>
      </c>
      <c r="AI72" s="71">
        <f t="shared" si="57"/>
        <v>4</v>
      </c>
      <c r="AJ72" s="71">
        <f t="shared" si="51"/>
        <v>4</v>
      </c>
      <c r="AK72" s="71">
        <f t="shared" si="52"/>
        <v>4</v>
      </c>
      <c r="AL72" s="71">
        <f t="shared" si="53"/>
        <v>4</v>
      </c>
      <c r="AM72" s="71">
        <f t="shared" si="54"/>
        <v>4</v>
      </c>
      <c r="AN72" s="71">
        <f t="shared" si="55"/>
        <v>4</v>
      </c>
      <c r="AO72" s="71">
        <f t="shared" si="56"/>
        <v>4</v>
      </c>
      <c r="AQ72" s="69">
        <f t="shared" si="50"/>
        <v>15</v>
      </c>
      <c r="AR72" s="69">
        <f t="shared" si="50"/>
        <v>15</v>
      </c>
      <c r="AS72" s="69">
        <f t="shared" si="48"/>
        <v>15</v>
      </c>
      <c r="AT72" s="69">
        <f t="shared" si="48"/>
        <v>15</v>
      </c>
      <c r="AU72" s="69">
        <f t="shared" si="48"/>
        <v>15</v>
      </c>
      <c r="AV72" s="69">
        <f t="shared" si="48"/>
        <v>15</v>
      </c>
      <c r="AW72" s="69">
        <f t="shared" si="48"/>
        <v>15</v>
      </c>
      <c r="AY72" s="71">
        <f>'1_使用順の確定'!J49</f>
        <v>0</v>
      </c>
      <c r="AZ72" s="72">
        <v>11</v>
      </c>
      <c r="BA72" s="71" t="str">
        <f t="shared" si="49"/>
        <v>-</v>
      </c>
    </row>
    <row r="73" spans="2:53" x14ac:dyDescent="0.25">
      <c r="B73" s="65" t="e">
        <f ca="1">IF(AND('1_使用順の確定'!$J$64="OK",BA73&lt;&gt;"-"),BA73,OFFSET(P73,0,$B$61))</f>
        <v>#N/A</v>
      </c>
      <c r="D73" s="65" t="e">
        <f t="shared" ca="1" si="46"/>
        <v>#N/A</v>
      </c>
      <c r="E73" s="65" t="s">
        <v>100</v>
      </c>
      <c r="G73" s="67"/>
      <c r="H73" s="67"/>
      <c r="J73" s="67"/>
      <c r="K73" s="67"/>
      <c r="M73" s="65">
        <v>8</v>
      </c>
      <c r="N73" s="65">
        <v>8</v>
      </c>
      <c r="O73" s="65"/>
      <c r="P73" s="66" t="s">
        <v>199</v>
      </c>
      <c r="Q73" s="152">
        <v>12</v>
      </c>
      <c r="R73" s="153">
        <v>12</v>
      </c>
      <c r="S73" s="153">
        <v>12</v>
      </c>
      <c r="T73" s="153">
        <v>12</v>
      </c>
      <c r="U73" s="153">
        <v>12</v>
      </c>
      <c r="V73" s="153">
        <v>12</v>
      </c>
      <c r="W73" s="154">
        <v>12</v>
      </c>
      <c r="Y73" s="68">
        <v>2</v>
      </c>
      <c r="AA73" s="69">
        <f t="shared" si="47"/>
        <v>10</v>
      </c>
      <c r="AB73" s="69">
        <f t="shared" si="47"/>
        <v>10</v>
      </c>
      <c r="AC73" s="69">
        <f t="shared" si="47"/>
        <v>10</v>
      </c>
      <c r="AD73" s="69">
        <f t="shared" si="47"/>
        <v>10</v>
      </c>
      <c r="AE73" s="69">
        <f t="shared" si="47"/>
        <v>10</v>
      </c>
      <c r="AF73" s="69">
        <f t="shared" si="47"/>
        <v>10</v>
      </c>
      <c r="AG73" s="69">
        <f t="shared" si="47"/>
        <v>10</v>
      </c>
      <c r="AI73" s="71">
        <f t="shared" si="57"/>
        <v>4</v>
      </c>
      <c r="AJ73" s="71">
        <f t="shared" si="51"/>
        <v>4</v>
      </c>
      <c r="AK73" s="71">
        <f t="shared" si="52"/>
        <v>4</v>
      </c>
      <c r="AL73" s="71">
        <f t="shared" si="53"/>
        <v>4</v>
      </c>
      <c r="AM73" s="71">
        <f t="shared" si="54"/>
        <v>4</v>
      </c>
      <c r="AN73" s="71">
        <f t="shared" si="55"/>
        <v>4</v>
      </c>
      <c r="AO73" s="71">
        <f t="shared" si="56"/>
        <v>4</v>
      </c>
      <c r="AQ73" s="69">
        <f t="shared" si="50"/>
        <v>16</v>
      </c>
      <c r="AR73" s="69">
        <f t="shared" si="50"/>
        <v>16</v>
      </c>
      <c r="AS73" s="69">
        <f t="shared" si="48"/>
        <v>16</v>
      </c>
      <c r="AT73" s="69">
        <f t="shared" si="48"/>
        <v>16</v>
      </c>
      <c r="AU73" s="69">
        <f t="shared" si="48"/>
        <v>16</v>
      </c>
      <c r="AV73" s="69">
        <f t="shared" si="48"/>
        <v>16</v>
      </c>
      <c r="AW73" s="69">
        <f t="shared" si="48"/>
        <v>16</v>
      </c>
      <c r="AY73" s="71">
        <f>'1_使用順の確定'!J50</f>
        <v>0</v>
      </c>
      <c r="AZ73" s="72">
        <v>12</v>
      </c>
      <c r="BA73" s="71" t="str">
        <f t="shared" si="49"/>
        <v>-</v>
      </c>
    </row>
    <row r="74" spans="2:53" x14ac:dyDescent="0.25">
      <c r="B74" s="65" t="e">
        <f ca="1">IF(AND('1_使用順の確定'!$J$64="OK",BA74&lt;&gt;"-"),BA74,OFFSET(P74,0,$B$61))</f>
        <v>#N/A</v>
      </c>
      <c r="D74" s="65" t="e">
        <f t="shared" ca="1" si="46"/>
        <v>#N/A</v>
      </c>
      <c r="E74" s="65" t="s">
        <v>101</v>
      </c>
      <c r="G74" s="67"/>
      <c r="H74" s="67"/>
      <c r="J74" s="67"/>
      <c r="K74" s="67"/>
      <c r="M74" s="65">
        <v>9</v>
      </c>
      <c r="N74" s="65">
        <v>9</v>
      </c>
      <c r="O74" s="65"/>
      <c r="P74" s="66" t="s">
        <v>128</v>
      </c>
      <c r="Q74" s="152">
        <v>13</v>
      </c>
      <c r="R74" s="153">
        <v>13</v>
      </c>
      <c r="S74" s="153">
        <v>13</v>
      </c>
      <c r="T74" s="153">
        <v>13</v>
      </c>
      <c r="U74" s="153">
        <v>13</v>
      </c>
      <c r="V74" s="153">
        <v>13</v>
      </c>
      <c r="W74" s="154">
        <v>13</v>
      </c>
      <c r="Y74" s="68">
        <v>2</v>
      </c>
      <c r="AA74" s="69">
        <f t="shared" si="47"/>
        <v>11</v>
      </c>
      <c r="AB74" s="69">
        <f t="shared" si="47"/>
        <v>11</v>
      </c>
      <c r="AC74" s="69">
        <f t="shared" si="47"/>
        <v>11</v>
      </c>
      <c r="AD74" s="69">
        <f t="shared" si="47"/>
        <v>11</v>
      </c>
      <c r="AE74" s="69">
        <f t="shared" si="47"/>
        <v>11</v>
      </c>
      <c r="AF74" s="69">
        <f t="shared" si="47"/>
        <v>11</v>
      </c>
      <c r="AG74" s="69">
        <f t="shared" si="47"/>
        <v>11</v>
      </c>
      <c r="AI74" s="71">
        <f t="shared" si="57"/>
        <v>4</v>
      </c>
      <c r="AJ74" s="71">
        <f t="shared" si="51"/>
        <v>4</v>
      </c>
      <c r="AK74" s="71">
        <f t="shared" si="52"/>
        <v>4</v>
      </c>
      <c r="AL74" s="71">
        <f t="shared" si="53"/>
        <v>4</v>
      </c>
      <c r="AM74" s="71">
        <f t="shared" si="54"/>
        <v>4</v>
      </c>
      <c r="AN74" s="71">
        <f t="shared" si="55"/>
        <v>4</v>
      </c>
      <c r="AO74" s="71">
        <f t="shared" si="56"/>
        <v>4</v>
      </c>
      <c r="AQ74" s="69">
        <f t="shared" si="50"/>
        <v>17</v>
      </c>
      <c r="AR74" s="69">
        <f t="shared" si="50"/>
        <v>17</v>
      </c>
      <c r="AS74" s="69">
        <f t="shared" si="48"/>
        <v>17</v>
      </c>
      <c r="AT74" s="69">
        <f t="shared" si="48"/>
        <v>17</v>
      </c>
      <c r="AU74" s="69">
        <f t="shared" si="48"/>
        <v>17</v>
      </c>
      <c r="AV74" s="69">
        <f t="shared" si="48"/>
        <v>17</v>
      </c>
      <c r="AW74" s="69">
        <f t="shared" si="48"/>
        <v>17</v>
      </c>
      <c r="AY74" s="71">
        <f>'1_使用順の確定'!J51</f>
        <v>0</v>
      </c>
      <c r="AZ74" s="72">
        <v>13</v>
      </c>
      <c r="BA74" s="71" t="str">
        <f t="shared" si="49"/>
        <v>-</v>
      </c>
    </row>
    <row r="75" spans="2:53" x14ac:dyDescent="0.25">
      <c r="B75" s="65" t="e">
        <f ca="1">IF(AND('1_使用順の確定'!$J$64="OK",BA75&lt;&gt;"-"),BA75,OFFSET(P75,0,$B$61))</f>
        <v>#N/A</v>
      </c>
      <c r="D75" s="65" t="e">
        <f t="shared" ca="1" si="46"/>
        <v>#N/A</v>
      </c>
      <c r="E75" s="65" t="s">
        <v>102</v>
      </c>
      <c r="G75" s="67"/>
      <c r="H75" s="67"/>
      <c r="J75" s="67"/>
      <c r="K75" s="67"/>
      <c r="M75" s="65">
        <v>10</v>
      </c>
      <c r="N75" s="65">
        <v>10</v>
      </c>
      <c r="O75" s="65"/>
      <c r="P75" s="66" t="s">
        <v>200</v>
      </c>
      <c r="Q75" s="152">
        <v>14</v>
      </c>
      <c r="R75" s="153">
        <v>14</v>
      </c>
      <c r="S75" s="153">
        <v>14</v>
      </c>
      <c r="T75" s="153">
        <v>14</v>
      </c>
      <c r="U75" s="153">
        <v>14</v>
      </c>
      <c r="V75" s="153">
        <v>14</v>
      </c>
      <c r="W75" s="154">
        <v>14</v>
      </c>
      <c r="Y75" s="68">
        <v>2</v>
      </c>
      <c r="AA75" s="69">
        <f t="shared" si="47"/>
        <v>12</v>
      </c>
      <c r="AB75" s="69">
        <f t="shared" si="47"/>
        <v>12</v>
      </c>
      <c r="AC75" s="69">
        <f t="shared" si="47"/>
        <v>12</v>
      </c>
      <c r="AD75" s="69">
        <f t="shared" si="47"/>
        <v>12</v>
      </c>
      <c r="AE75" s="69">
        <f t="shared" si="47"/>
        <v>12</v>
      </c>
      <c r="AF75" s="69">
        <f t="shared" si="47"/>
        <v>12</v>
      </c>
      <c r="AG75" s="69">
        <f t="shared" si="47"/>
        <v>12</v>
      </c>
      <c r="AI75" s="71">
        <f t="shared" si="57"/>
        <v>4</v>
      </c>
      <c r="AJ75" s="71">
        <f t="shared" si="51"/>
        <v>4</v>
      </c>
      <c r="AK75" s="71">
        <f t="shared" si="52"/>
        <v>4</v>
      </c>
      <c r="AL75" s="71">
        <f t="shared" si="53"/>
        <v>4</v>
      </c>
      <c r="AM75" s="71">
        <f t="shared" si="54"/>
        <v>4</v>
      </c>
      <c r="AN75" s="71">
        <f t="shared" si="55"/>
        <v>4</v>
      </c>
      <c r="AO75" s="71">
        <f t="shared" si="56"/>
        <v>4</v>
      </c>
      <c r="AQ75" s="69">
        <f t="shared" si="50"/>
        <v>18</v>
      </c>
      <c r="AR75" s="69">
        <f t="shared" si="50"/>
        <v>18</v>
      </c>
      <c r="AS75" s="69">
        <f t="shared" si="48"/>
        <v>18</v>
      </c>
      <c r="AT75" s="69">
        <f t="shared" si="48"/>
        <v>18</v>
      </c>
      <c r="AU75" s="69">
        <f t="shared" si="48"/>
        <v>18</v>
      </c>
      <c r="AV75" s="69">
        <f t="shared" si="48"/>
        <v>18</v>
      </c>
      <c r="AW75" s="69">
        <f t="shared" si="48"/>
        <v>18</v>
      </c>
      <c r="AY75" s="71">
        <f>'1_使用順の確定'!J52</f>
        <v>0</v>
      </c>
      <c r="AZ75" s="72">
        <v>14</v>
      </c>
      <c r="BA75" s="71" t="str">
        <f t="shared" si="49"/>
        <v>-</v>
      </c>
    </row>
    <row r="76" spans="2:53" x14ac:dyDescent="0.25">
      <c r="B76" s="65" t="e">
        <f ca="1">IF(AND('1_使用順の確定'!$J$64="OK",BA76&lt;&gt;"-"),BA76,OFFSET(P76,0,$B$61))</f>
        <v>#N/A</v>
      </c>
      <c r="D76" s="65" t="e">
        <f t="shared" ca="1" si="46"/>
        <v>#N/A</v>
      </c>
      <c r="E76" s="65" t="s">
        <v>103</v>
      </c>
      <c r="G76" s="67"/>
      <c r="H76" s="67"/>
      <c r="J76" s="67"/>
      <c r="K76" s="67"/>
      <c r="M76" s="65">
        <v>11</v>
      </c>
      <c r="N76" s="65">
        <v>11</v>
      </c>
      <c r="O76" s="65"/>
      <c r="P76" s="66" t="s">
        <v>129</v>
      </c>
      <c r="Q76" s="152">
        <v>15</v>
      </c>
      <c r="R76" s="153">
        <v>15</v>
      </c>
      <c r="S76" s="153">
        <v>15</v>
      </c>
      <c r="T76" s="153">
        <v>15</v>
      </c>
      <c r="U76" s="153">
        <v>15</v>
      </c>
      <c r="V76" s="153">
        <v>15</v>
      </c>
      <c r="W76" s="154">
        <v>15</v>
      </c>
      <c r="Y76" s="68">
        <v>2</v>
      </c>
      <c r="AA76" s="69">
        <f t="shared" si="47"/>
        <v>13</v>
      </c>
      <c r="AB76" s="69">
        <f t="shared" si="47"/>
        <v>13</v>
      </c>
      <c r="AC76" s="69">
        <f t="shared" si="47"/>
        <v>13</v>
      </c>
      <c r="AD76" s="69">
        <f t="shared" si="47"/>
        <v>13</v>
      </c>
      <c r="AE76" s="69">
        <f t="shared" si="47"/>
        <v>13</v>
      </c>
      <c r="AF76" s="69">
        <f t="shared" si="47"/>
        <v>13</v>
      </c>
      <c r="AG76" s="69">
        <f t="shared" si="47"/>
        <v>13</v>
      </c>
      <c r="AI76" s="71">
        <f t="shared" si="57"/>
        <v>4</v>
      </c>
      <c r="AJ76" s="71">
        <f t="shared" si="51"/>
        <v>4</v>
      </c>
      <c r="AK76" s="71">
        <f t="shared" si="52"/>
        <v>4</v>
      </c>
      <c r="AL76" s="71">
        <f t="shared" si="53"/>
        <v>4</v>
      </c>
      <c r="AM76" s="71">
        <f t="shared" si="54"/>
        <v>4</v>
      </c>
      <c r="AN76" s="71">
        <f t="shared" si="55"/>
        <v>4</v>
      </c>
      <c r="AO76" s="71">
        <f t="shared" si="56"/>
        <v>4</v>
      </c>
      <c r="AQ76" s="69">
        <f t="shared" si="50"/>
        <v>19</v>
      </c>
      <c r="AR76" s="69">
        <f t="shared" si="50"/>
        <v>19</v>
      </c>
      <c r="AS76" s="69">
        <f t="shared" si="48"/>
        <v>19</v>
      </c>
      <c r="AT76" s="69">
        <f t="shared" si="48"/>
        <v>19</v>
      </c>
      <c r="AU76" s="69">
        <f t="shared" si="48"/>
        <v>19</v>
      </c>
      <c r="AV76" s="69">
        <f t="shared" si="48"/>
        <v>19</v>
      </c>
      <c r="AW76" s="69">
        <f t="shared" si="48"/>
        <v>19</v>
      </c>
      <c r="AY76" s="71">
        <f>'1_使用順の確定'!J53</f>
        <v>0</v>
      </c>
      <c r="AZ76" s="72">
        <v>15</v>
      </c>
      <c r="BA76" s="71" t="str">
        <f t="shared" si="49"/>
        <v>-</v>
      </c>
    </row>
    <row r="77" spans="2:53" x14ac:dyDescent="0.25">
      <c r="B77" s="65" t="e">
        <f ca="1">IF(AND('1_使用順の確定'!$J$64="OK",BA77&lt;&gt;"-"),BA77,OFFSET(P77,0,$B$61))</f>
        <v>#N/A</v>
      </c>
      <c r="D77" s="65" t="e">
        <f t="shared" ca="1" si="46"/>
        <v>#N/A</v>
      </c>
      <c r="E77" s="65" t="s">
        <v>104</v>
      </c>
      <c r="G77" s="67"/>
      <c r="H77" s="67"/>
      <c r="J77" s="67"/>
      <c r="K77" s="67"/>
      <c r="M77" s="65">
        <v>12</v>
      </c>
      <c r="N77" s="65">
        <v>12</v>
      </c>
      <c r="O77" s="65"/>
      <c r="P77" s="66" t="s">
        <v>201</v>
      </c>
      <c r="Q77" s="152">
        <v>16</v>
      </c>
      <c r="R77" s="153">
        <v>16</v>
      </c>
      <c r="S77" s="153">
        <v>17</v>
      </c>
      <c r="T77" s="153">
        <v>17</v>
      </c>
      <c r="U77" s="153">
        <v>17</v>
      </c>
      <c r="V77" s="153">
        <v>16</v>
      </c>
      <c r="W77" s="154">
        <v>16</v>
      </c>
      <c r="Y77" s="68">
        <v>2</v>
      </c>
      <c r="AA77" s="69">
        <f t="shared" si="47"/>
        <v>14</v>
      </c>
      <c r="AB77" s="69">
        <f t="shared" si="47"/>
        <v>14</v>
      </c>
      <c r="AC77" s="69">
        <f t="shared" si="47"/>
        <v>15</v>
      </c>
      <c r="AD77" s="69">
        <f t="shared" si="47"/>
        <v>15</v>
      </c>
      <c r="AE77" s="69">
        <f t="shared" si="47"/>
        <v>15</v>
      </c>
      <c r="AF77" s="69">
        <f t="shared" si="47"/>
        <v>14</v>
      </c>
      <c r="AG77" s="69">
        <f t="shared" si="47"/>
        <v>14</v>
      </c>
      <c r="AI77" s="71">
        <f t="shared" si="57"/>
        <v>4</v>
      </c>
      <c r="AJ77" s="71">
        <f t="shared" si="51"/>
        <v>4</v>
      </c>
      <c r="AK77" s="71">
        <f t="shared" si="52"/>
        <v>4</v>
      </c>
      <c r="AL77" s="71">
        <f t="shared" si="53"/>
        <v>4</v>
      </c>
      <c r="AM77" s="71">
        <f t="shared" si="54"/>
        <v>4</v>
      </c>
      <c r="AN77" s="71">
        <f t="shared" si="55"/>
        <v>4</v>
      </c>
      <c r="AO77" s="71">
        <f t="shared" si="56"/>
        <v>4</v>
      </c>
      <c r="AQ77" s="69">
        <f t="shared" si="50"/>
        <v>20</v>
      </c>
      <c r="AR77" s="69">
        <f t="shared" si="50"/>
        <v>20</v>
      </c>
      <c r="AS77" s="69">
        <f t="shared" si="48"/>
        <v>21</v>
      </c>
      <c r="AT77" s="69">
        <f t="shared" si="48"/>
        <v>21</v>
      </c>
      <c r="AU77" s="69">
        <f t="shared" si="48"/>
        <v>21</v>
      </c>
      <c r="AV77" s="69">
        <f t="shared" si="48"/>
        <v>20</v>
      </c>
      <c r="AW77" s="69">
        <f t="shared" si="48"/>
        <v>20</v>
      </c>
      <c r="AY77" s="71">
        <f>'1_使用順の確定'!J54</f>
        <v>0</v>
      </c>
      <c r="AZ77" s="72">
        <v>16</v>
      </c>
      <c r="BA77" s="71" t="str">
        <f t="shared" si="49"/>
        <v>-</v>
      </c>
    </row>
    <row r="78" spans="2:53" x14ac:dyDescent="0.25">
      <c r="B78" s="65" t="e">
        <f ca="1">IF(AND('1_使用順の確定'!$J$64="OK",BA78&lt;&gt;"-"),BA78,OFFSET(P78,0,$B$61))</f>
        <v>#N/A</v>
      </c>
      <c r="D78" s="65" t="e">
        <f t="shared" ca="1" si="46"/>
        <v>#N/A</v>
      </c>
      <c r="E78" s="65" t="s">
        <v>105</v>
      </c>
      <c r="G78" s="67"/>
      <c r="H78" s="67"/>
      <c r="J78" s="67"/>
      <c r="K78" s="67"/>
      <c r="M78" s="65">
        <v>13</v>
      </c>
      <c r="N78" s="65">
        <v>13</v>
      </c>
      <c r="O78" s="65"/>
      <c r="P78" s="66" t="s">
        <v>202</v>
      </c>
      <c r="Q78" s="152">
        <v>17</v>
      </c>
      <c r="R78" s="153">
        <v>17</v>
      </c>
      <c r="S78" s="153">
        <v>16</v>
      </c>
      <c r="T78" s="153">
        <v>16</v>
      </c>
      <c r="U78" s="153">
        <v>16</v>
      </c>
      <c r="V78" s="153">
        <v>17</v>
      </c>
      <c r="W78" s="154">
        <v>17</v>
      </c>
      <c r="Y78" s="68">
        <v>2</v>
      </c>
      <c r="AA78" s="69">
        <f t="shared" si="47"/>
        <v>15</v>
      </c>
      <c r="AB78" s="69">
        <f t="shared" si="47"/>
        <v>15</v>
      </c>
      <c r="AC78" s="69">
        <f t="shared" si="47"/>
        <v>14</v>
      </c>
      <c r="AD78" s="69">
        <f t="shared" si="47"/>
        <v>14</v>
      </c>
      <c r="AE78" s="69">
        <f t="shared" si="47"/>
        <v>14</v>
      </c>
      <c r="AF78" s="69">
        <f t="shared" si="47"/>
        <v>15</v>
      </c>
      <c r="AG78" s="69">
        <f t="shared" si="47"/>
        <v>15</v>
      </c>
      <c r="AI78" s="71">
        <f t="shared" si="57"/>
        <v>4</v>
      </c>
      <c r="AJ78" s="71">
        <f t="shared" si="51"/>
        <v>4</v>
      </c>
      <c r="AK78" s="71">
        <f t="shared" si="52"/>
        <v>4</v>
      </c>
      <c r="AL78" s="71">
        <f t="shared" si="53"/>
        <v>4</v>
      </c>
      <c r="AM78" s="71">
        <f t="shared" si="54"/>
        <v>4</v>
      </c>
      <c r="AN78" s="71">
        <f t="shared" si="55"/>
        <v>4</v>
      </c>
      <c r="AO78" s="71">
        <f t="shared" si="56"/>
        <v>4</v>
      </c>
      <c r="AQ78" s="69">
        <f t="shared" si="50"/>
        <v>21</v>
      </c>
      <c r="AR78" s="69">
        <f t="shared" si="50"/>
        <v>21</v>
      </c>
      <c r="AS78" s="69">
        <f t="shared" si="50"/>
        <v>20</v>
      </c>
      <c r="AT78" s="69">
        <f t="shared" si="50"/>
        <v>20</v>
      </c>
      <c r="AU78" s="69">
        <f t="shared" si="50"/>
        <v>20</v>
      </c>
      <c r="AV78" s="69">
        <f t="shared" si="50"/>
        <v>21</v>
      </c>
      <c r="AW78" s="69">
        <f t="shared" si="50"/>
        <v>21</v>
      </c>
      <c r="AY78" s="71">
        <f>'1_使用順の確定'!J55</f>
        <v>0</v>
      </c>
      <c r="AZ78" s="72">
        <v>17</v>
      </c>
      <c r="BA78" s="71" t="str">
        <f t="shared" si="49"/>
        <v>-</v>
      </c>
    </row>
    <row r="79" spans="2:53" x14ac:dyDescent="0.25">
      <c r="B79" s="65" t="e">
        <f ca="1">IF(AND('1_使用順の確定'!$J$64="OK",BA79&lt;&gt;"-"),BA79,OFFSET(P79,0,$B$61))</f>
        <v>#N/A</v>
      </c>
      <c r="D79" s="65" t="e">
        <f t="shared" ca="1" si="46"/>
        <v>#N/A</v>
      </c>
      <c r="E79" s="65" t="s">
        <v>106</v>
      </c>
      <c r="G79" s="67"/>
      <c r="H79" s="67"/>
      <c r="J79" s="67"/>
      <c r="K79" s="67"/>
      <c r="M79" s="65">
        <v>14</v>
      </c>
      <c r="N79" s="65">
        <v>14</v>
      </c>
      <c r="O79" s="65"/>
      <c r="P79" s="66" t="s">
        <v>203</v>
      </c>
      <c r="Q79" s="152">
        <v>18</v>
      </c>
      <c r="R79" s="153">
        <v>18</v>
      </c>
      <c r="S79" s="153">
        <v>18</v>
      </c>
      <c r="T79" s="153">
        <v>18</v>
      </c>
      <c r="U79" s="153">
        <v>18</v>
      </c>
      <c r="V79" s="153">
        <v>18</v>
      </c>
      <c r="W79" s="154">
        <v>18</v>
      </c>
      <c r="Y79" s="68">
        <v>2</v>
      </c>
      <c r="AA79" s="69">
        <f t="shared" si="47"/>
        <v>16</v>
      </c>
      <c r="AB79" s="69">
        <f t="shared" si="47"/>
        <v>16</v>
      </c>
      <c r="AC79" s="69">
        <f t="shared" si="47"/>
        <v>16</v>
      </c>
      <c r="AD79" s="69">
        <f t="shared" si="47"/>
        <v>16</v>
      </c>
      <c r="AE79" s="69">
        <f t="shared" si="47"/>
        <v>16</v>
      </c>
      <c r="AF79" s="69">
        <f t="shared" si="47"/>
        <v>16</v>
      </c>
      <c r="AG79" s="69">
        <f t="shared" si="47"/>
        <v>16</v>
      </c>
      <c r="AI79" s="71">
        <f t="shared" si="57"/>
        <v>4</v>
      </c>
      <c r="AJ79" s="71">
        <f t="shared" si="51"/>
        <v>4</v>
      </c>
      <c r="AK79" s="71">
        <f t="shared" si="52"/>
        <v>4</v>
      </c>
      <c r="AL79" s="71">
        <f t="shared" si="53"/>
        <v>4</v>
      </c>
      <c r="AM79" s="71">
        <f t="shared" si="54"/>
        <v>4</v>
      </c>
      <c r="AN79" s="71">
        <f t="shared" si="55"/>
        <v>4</v>
      </c>
      <c r="AO79" s="71">
        <f t="shared" si="56"/>
        <v>4</v>
      </c>
      <c r="AQ79" s="69">
        <f t="shared" si="50"/>
        <v>22</v>
      </c>
      <c r="AR79" s="69">
        <f t="shared" si="50"/>
        <v>22</v>
      </c>
      <c r="AS79" s="69">
        <f t="shared" si="50"/>
        <v>22</v>
      </c>
      <c r="AT79" s="69">
        <f t="shared" si="50"/>
        <v>22</v>
      </c>
      <c r="AU79" s="69">
        <f t="shared" si="50"/>
        <v>22</v>
      </c>
      <c r="AV79" s="69">
        <f t="shared" si="50"/>
        <v>22</v>
      </c>
      <c r="AW79" s="69">
        <f t="shared" si="50"/>
        <v>22</v>
      </c>
      <c r="AY79" s="71">
        <f>'1_使用順の確定'!J56</f>
        <v>0</v>
      </c>
      <c r="AZ79" s="72">
        <v>18</v>
      </c>
      <c r="BA79" s="71" t="str">
        <f t="shared" si="49"/>
        <v>-</v>
      </c>
    </row>
    <row r="80" spans="2:53" x14ac:dyDescent="0.25">
      <c r="B80" s="65" t="e">
        <f ca="1">IF(AND('1_使用順の確定'!$J$64="OK",BA80&lt;&gt;"-"),BA80,OFFSET(P80,0,$B$61))</f>
        <v>#N/A</v>
      </c>
      <c r="D80" s="65" t="e">
        <f t="shared" ca="1" si="46"/>
        <v>#N/A</v>
      </c>
      <c r="E80" s="65" t="s">
        <v>107</v>
      </c>
      <c r="G80" s="67"/>
      <c r="H80" s="67"/>
      <c r="J80" s="67"/>
      <c r="K80" s="67"/>
      <c r="M80" s="65">
        <v>15</v>
      </c>
      <c r="N80" s="65">
        <v>15</v>
      </c>
      <c r="O80" s="65"/>
      <c r="P80" s="66" t="s">
        <v>204</v>
      </c>
      <c r="Q80" s="152">
        <v>19</v>
      </c>
      <c r="R80" s="153">
        <v>19</v>
      </c>
      <c r="S80" s="153">
        <v>19</v>
      </c>
      <c r="T80" s="153">
        <v>19</v>
      </c>
      <c r="U80" s="153">
        <v>19</v>
      </c>
      <c r="V80" s="153">
        <v>19</v>
      </c>
      <c r="W80" s="154">
        <v>19</v>
      </c>
      <c r="Y80" s="68">
        <v>2</v>
      </c>
      <c r="AA80" s="69">
        <f t="shared" si="47"/>
        <v>17</v>
      </c>
      <c r="AB80" s="69">
        <f t="shared" si="47"/>
        <v>17</v>
      </c>
      <c r="AC80" s="69">
        <f t="shared" si="47"/>
        <v>17</v>
      </c>
      <c r="AD80" s="69">
        <f t="shared" si="47"/>
        <v>17</v>
      </c>
      <c r="AE80" s="69">
        <f t="shared" si="47"/>
        <v>17</v>
      </c>
      <c r="AF80" s="69">
        <f t="shared" si="47"/>
        <v>17</v>
      </c>
      <c r="AG80" s="69">
        <f t="shared" si="47"/>
        <v>17</v>
      </c>
      <c r="AI80" s="71">
        <f t="shared" si="57"/>
        <v>4</v>
      </c>
      <c r="AJ80" s="71">
        <f t="shared" si="51"/>
        <v>4</v>
      </c>
      <c r="AK80" s="71">
        <f t="shared" si="52"/>
        <v>4</v>
      </c>
      <c r="AL80" s="71">
        <f t="shared" si="53"/>
        <v>4</v>
      </c>
      <c r="AM80" s="71">
        <f t="shared" si="54"/>
        <v>4</v>
      </c>
      <c r="AN80" s="71">
        <f t="shared" si="55"/>
        <v>4</v>
      </c>
      <c r="AO80" s="71">
        <f t="shared" si="56"/>
        <v>4</v>
      </c>
      <c r="AQ80" s="69">
        <f t="shared" si="50"/>
        <v>23</v>
      </c>
      <c r="AR80" s="69">
        <f t="shared" si="50"/>
        <v>23</v>
      </c>
      <c r="AS80" s="69">
        <f t="shared" si="50"/>
        <v>23</v>
      </c>
      <c r="AT80" s="69">
        <f t="shared" si="50"/>
        <v>23</v>
      </c>
      <c r="AU80" s="69">
        <f t="shared" si="50"/>
        <v>23</v>
      </c>
      <c r="AV80" s="69">
        <f t="shared" si="50"/>
        <v>23</v>
      </c>
      <c r="AW80" s="69">
        <f t="shared" si="50"/>
        <v>23</v>
      </c>
      <c r="AY80" s="71">
        <f>'1_使用順の確定'!J57</f>
        <v>0</v>
      </c>
      <c r="AZ80" s="72">
        <v>19</v>
      </c>
      <c r="BA80" s="71" t="str">
        <f t="shared" si="49"/>
        <v>-</v>
      </c>
    </row>
    <row r="81" spans="1:53" x14ac:dyDescent="0.25">
      <c r="B81" s="65" t="e">
        <f ca="1">IF(AND('1_使用順の確定'!$J$64="OK",BA81&lt;&gt;"-"),BA81,OFFSET(P81,0,$B$61))</f>
        <v>#N/A</v>
      </c>
      <c r="D81" s="65" t="e">
        <f t="shared" ca="1" si="46"/>
        <v>#N/A</v>
      </c>
      <c r="E81" s="65" t="s">
        <v>108</v>
      </c>
      <c r="G81" s="67"/>
      <c r="H81" s="67"/>
      <c r="J81" s="67"/>
      <c r="K81" s="67"/>
      <c r="M81" s="65">
        <v>16</v>
      </c>
      <c r="N81" s="65">
        <v>16</v>
      </c>
      <c r="O81" s="65"/>
      <c r="P81" s="66" t="s">
        <v>205</v>
      </c>
      <c r="Q81" s="152">
        <v>20</v>
      </c>
      <c r="R81" s="153">
        <v>20</v>
      </c>
      <c r="S81" s="153">
        <v>20</v>
      </c>
      <c r="T81" s="153">
        <v>20</v>
      </c>
      <c r="U81" s="153">
        <v>20</v>
      </c>
      <c r="V81" s="153">
        <v>20</v>
      </c>
      <c r="W81" s="154">
        <v>20</v>
      </c>
      <c r="Y81" s="68">
        <v>2</v>
      </c>
      <c r="AA81" s="69">
        <f t="shared" si="47"/>
        <v>18</v>
      </c>
      <c r="AB81" s="69">
        <f t="shared" si="47"/>
        <v>18</v>
      </c>
      <c r="AC81" s="69">
        <f t="shared" si="47"/>
        <v>18</v>
      </c>
      <c r="AD81" s="69">
        <f t="shared" si="47"/>
        <v>18</v>
      </c>
      <c r="AE81" s="69">
        <f t="shared" si="47"/>
        <v>18</v>
      </c>
      <c r="AF81" s="69">
        <f t="shared" si="47"/>
        <v>18</v>
      </c>
      <c r="AG81" s="69">
        <f t="shared" si="47"/>
        <v>18</v>
      </c>
      <c r="AI81" s="71">
        <f t="shared" si="57"/>
        <v>4</v>
      </c>
      <c r="AJ81" s="71">
        <f t="shared" si="51"/>
        <v>4</v>
      </c>
      <c r="AK81" s="71">
        <f t="shared" si="52"/>
        <v>4</v>
      </c>
      <c r="AL81" s="71">
        <f t="shared" si="53"/>
        <v>4</v>
      </c>
      <c r="AM81" s="71">
        <f t="shared" si="54"/>
        <v>4</v>
      </c>
      <c r="AN81" s="71">
        <f t="shared" si="55"/>
        <v>4</v>
      </c>
      <c r="AO81" s="71">
        <f t="shared" si="56"/>
        <v>4</v>
      </c>
      <c r="AQ81" s="69">
        <f t="shared" si="50"/>
        <v>24</v>
      </c>
      <c r="AR81" s="69">
        <f t="shared" si="50"/>
        <v>24</v>
      </c>
      <c r="AS81" s="69">
        <f t="shared" si="50"/>
        <v>24</v>
      </c>
      <c r="AT81" s="69">
        <f t="shared" si="50"/>
        <v>24</v>
      </c>
      <c r="AU81" s="69">
        <f t="shared" si="50"/>
        <v>24</v>
      </c>
      <c r="AV81" s="69">
        <f t="shared" si="50"/>
        <v>24</v>
      </c>
      <c r="AW81" s="69">
        <f t="shared" si="50"/>
        <v>24</v>
      </c>
      <c r="AY81" s="71">
        <f>'1_使用順の確定'!J58</f>
        <v>0</v>
      </c>
      <c r="AZ81" s="72">
        <v>20</v>
      </c>
      <c r="BA81" s="71" t="str">
        <f t="shared" si="49"/>
        <v>-</v>
      </c>
    </row>
    <row r="82" spans="1:53" x14ac:dyDescent="0.25">
      <c r="B82" s="65" t="e">
        <f ca="1">IF(AND('1_使用順の確定'!$J$64="OK",BA82&lt;&gt;"-"),BA82,OFFSET(P82,0,$B$61))</f>
        <v>#N/A</v>
      </c>
      <c r="D82" s="65" t="e">
        <f t="shared" ca="1" si="46"/>
        <v>#N/A</v>
      </c>
      <c r="E82" s="65" t="s">
        <v>109</v>
      </c>
      <c r="G82" s="67"/>
      <c r="H82" s="67"/>
      <c r="J82" s="67"/>
      <c r="K82" s="67"/>
      <c r="M82" s="65" t="s">
        <v>251</v>
      </c>
      <c r="N82" s="65"/>
      <c r="O82" s="65">
        <v>2</v>
      </c>
      <c r="P82" s="66" t="s">
        <v>206</v>
      </c>
      <c r="Q82" s="79">
        <v>21</v>
      </c>
      <c r="R82" s="80">
        <v>21</v>
      </c>
      <c r="S82" s="80">
        <v>21</v>
      </c>
      <c r="T82" s="153">
        <v>21</v>
      </c>
      <c r="U82" s="153">
        <v>21</v>
      </c>
      <c r="V82" s="153">
        <v>21</v>
      </c>
      <c r="W82" s="154">
        <v>21</v>
      </c>
      <c r="Y82" s="73"/>
      <c r="AA82" s="73"/>
      <c r="AB82" s="73"/>
      <c r="AC82" s="73"/>
      <c r="AD82" s="73"/>
      <c r="AE82" s="73"/>
      <c r="AF82" s="73"/>
      <c r="AG82" s="73"/>
      <c r="AI82" s="64">
        <v>5</v>
      </c>
      <c r="AJ82" s="64">
        <v>5</v>
      </c>
      <c r="AK82" s="64">
        <v>5</v>
      </c>
      <c r="AL82" s="64">
        <v>5</v>
      </c>
      <c r="AM82" s="64">
        <v>5</v>
      </c>
      <c r="AN82" s="64">
        <v>5</v>
      </c>
      <c r="AO82" s="64">
        <v>5</v>
      </c>
      <c r="AQ82" s="74">
        <f t="shared" ref="AQ82:AW85" si="58">$O82+AI82</f>
        <v>7</v>
      </c>
      <c r="AR82" s="74">
        <f t="shared" si="58"/>
        <v>7</v>
      </c>
      <c r="AS82" s="74">
        <f t="shared" si="58"/>
        <v>7</v>
      </c>
      <c r="AT82" s="74">
        <f t="shared" si="58"/>
        <v>7</v>
      </c>
      <c r="AU82" s="74">
        <f t="shared" si="58"/>
        <v>7</v>
      </c>
      <c r="AV82" s="74">
        <f t="shared" si="58"/>
        <v>7</v>
      </c>
      <c r="AW82" s="74">
        <f t="shared" si="58"/>
        <v>7</v>
      </c>
      <c r="AY82" s="71">
        <f>'1_使用順の確定'!J59</f>
        <v>0</v>
      </c>
      <c r="AZ82" s="72">
        <v>21</v>
      </c>
      <c r="BA82" s="71" t="str">
        <f t="shared" si="49"/>
        <v>-</v>
      </c>
    </row>
    <row r="83" spans="1:53" x14ac:dyDescent="0.25">
      <c r="B83" s="65" t="e">
        <f ca="1">IF(AND('1_使用順の確定'!$J$64="OK",BA83&lt;&gt;"-"),BA83,OFFSET(P83,0,$B$61))</f>
        <v>#N/A</v>
      </c>
      <c r="D83" s="65" t="e">
        <f t="shared" ca="1" si="46"/>
        <v>#N/A</v>
      </c>
      <c r="E83" s="65" t="s">
        <v>110</v>
      </c>
      <c r="G83" s="67"/>
      <c r="H83" s="67"/>
      <c r="J83" s="67"/>
      <c r="K83" s="67"/>
      <c r="M83" s="65" t="s">
        <v>252</v>
      </c>
      <c r="N83" s="65"/>
      <c r="O83" s="65">
        <v>4</v>
      </c>
      <c r="P83" s="66" t="s">
        <v>207</v>
      </c>
      <c r="Q83" s="79">
        <v>22</v>
      </c>
      <c r="R83" s="80">
        <v>22</v>
      </c>
      <c r="S83" s="80">
        <v>22</v>
      </c>
      <c r="T83" s="80">
        <v>22</v>
      </c>
      <c r="U83" s="80">
        <v>22</v>
      </c>
      <c r="V83" s="80">
        <v>22</v>
      </c>
      <c r="W83" s="81">
        <v>22</v>
      </c>
      <c r="Y83" s="73"/>
      <c r="AA83" s="73"/>
      <c r="AB83" s="73"/>
      <c r="AC83" s="73"/>
      <c r="AD83" s="73"/>
      <c r="AE83" s="73"/>
      <c r="AF83" s="73"/>
      <c r="AG83" s="73"/>
      <c r="AI83" s="64">
        <v>6</v>
      </c>
      <c r="AJ83" s="64">
        <v>6</v>
      </c>
      <c r="AK83" s="64">
        <v>6</v>
      </c>
      <c r="AL83" s="64">
        <v>6</v>
      </c>
      <c r="AM83" s="64">
        <v>6</v>
      </c>
      <c r="AN83" s="64">
        <v>6</v>
      </c>
      <c r="AO83" s="64">
        <v>6</v>
      </c>
      <c r="AQ83" s="74">
        <f t="shared" si="58"/>
        <v>10</v>
      </c>
      <c r="AR83" s="74">
        <f t="shared" si="58"/>
        <v>10</v>
      </c>
      <c r="AS83" s="74">
        <f t="shared" si="58"/>
        <v>10</v>
      </c>
      <c r="AT83" s="74">
        <f t="shared" si="58"/>
        <v>10</v>
      </c>
      <c r="AU83" s="74">
        <f t="shared" si="58"/>
        <v>10</v>
      </c>
      <c r="AV83" s="74">
        <f t="shared" si="58"/>
        <v>10</v>
      </c>
      <c r="AW83" s="74">
        <f t="shared" si="58"/>
        <v>10</v>
      </c>
      <c r="AY83" s="71">
        <f>'1_使用順の確定'!J60</f>
        <v>0</v>
      </c>
      <c r="AZ83" s="72">
        <v>22</v>
      </c>
      <c r="BA83" s="71" t="str">
        <f t="shared" si="49"/>
        <v>-</v>
      </c>
    </row>
    <row r="84" spans="1:53" x14ac:dyDescent="0.25">
      <c r="B84" s="65" t="e">
        <f ca="1">IF(AND('1_使用順の確定'!$J$64="OK",BA84&lt;&gt;"-"),BA84,OFFSET(P84,0,$B$61))</f>
        <v>#N/A</v>
      </c>
      <c r="D84" s="65" t="e">
        <f t="shared" ca="1" si="46"/>
        <v>#N/A</v>
      </c>
      <c r="E84" s="65" t="s">
        <v>111</v>
      </c>
      <c r="G84" s="67"/>
      <c r="H84" s="67"/>
      <c r="J84" s="67"/>
      <c r="K84" s="67"/>
      <c r="M84" s="65" t="s">
        <v>253</v>
      </c>
      <c r="N84" s="65"/>
      <c r="O84" s="65">
        <v>4</v>
      </c>
      <c r="P84" s="66" t="s">
        <v>208</v>
      </c>
      <c r="Q84" s="79">
        <v>23</v>
      </c>
      <c r="R84" s="80">
        <v>23</v>
      </c>
      <c r="S84" s="80">
        <v>23</v>
      </c>
      <c r="T84" s="80">
        <v>23</v>
      </c>
      <c r="U84" s="80">
        <v>23</v>
      </c>
      <c r="V84" s="80">
        <v>23</v>
      </c>
      <c r="W84" s="81">
        <v>23</v>
      </c>
      <c r="Y84" s="73"/>
      <c r="AA84" s="73"/>
      <c r="AB84" s="73"/>
      <c r="AC84" s="73"/>
      <c r="AD84" s="73"/>
      <c r="AE84" s="73"/>
      <c r="AF84" s="73"/>
      <c r="AG84" s="73"/>
      <c r="AI84" s="64">
        <v>7</v>
      </c>
      <c r="AJ84" s="64">
        <v>7</v>
      </c>
      <c r="AK84" s="64">
        <v>7</v>
      </c>
      <c r="AL84" s="64">
        <v>7</v>
      </c>
      <c r="AM84" s="64">
        <v>7</v>
      </c>
      <c r="AN84" s="64">
        <v>7</v>
      </c>
      <c r="AO84" s="64">
        <v>7</v>
      </c>
      <c r="AQ84" s="74">
        <f t="shared" si="58"/>
        <v>11</v>
      </c>
      <c r="AR84" s="74">
        <f t="shared" si="58"/>
        <v>11</v>
      </c>
      <c r="AS84" s="74">
        <f t="shared" si="58"/>
        <v>11</v>
      </c>
      <c r="AT84" s="74">
        <f t="shared" si="58"/>
        <v>11</v>
      </c>
      <c r="AU84" s="74">
        <f t="shared" si="58"/>
        <v>11</v>
      </c>
      <c r="AV84" s="74">
        <f t="shared" si="58"/>
        <v>11</v>
      </c>
      <c r="AW84" s="74">
        <f t="shared" si="58"/>
        <v>11</v>
      </c>
      <c r="AY84" s="71">
        <f>'1_使用順の確定'!J61</f>
        <v>0</v>
      </c>
      <c r="AZ84" s="72">
        <v>23</v>
      </c>
      <c r="BA84" s="71" t="str">
        <f t="shared" si="49"/>
        <v>-</v>
      </c>
    </row>
    <row r="85" spans="1:53" x14ac:dyDescent="0.25">
      <c r="B85" s="65" t="e">
        <f ca="1">IF(AND('1_使用順の確定'!$J$64="OK",BA85&lt;&gt;"-"),BA85,OFFSET(P85,0,$B$61))</f>
        <v>#N/A</v>
      </c>
      <c r="D85" s="65" t="e">
        <f t="shared" ca="1" si="46"/>
        <v>#N/A</v>
      </c>
      <c r="E85" s="65" t="s">
        <v>112</v>
      </c>
      <c r="G85" s="67"/>
      <c r="H85" s="67"/>
      <c r="J85" s="67"/>
      <c r="K85" s="67"/>
      <c r="M85" s="65" t="s">
        <v>254</v>
      </c>
      <c r="N85" s="65"/>
      <c r="O85" s="65">
        <v>6</v>
      </c>
      <c r="P85" s="66" t="s">
        <v>209</v>
      </c>
      <c r="Q85" s="79">
        <v>24</v>
      </c>
      <c r="R85" s="80">
        <v>24</v>
      </c>
      <c r="S85" s="80">
        <v>24</v>
      </c>
      <c r="T85" s="80">
        <v>24</v>
      </c>
      <c r="U85" s="80">
        <v>24</v>
      </c>
      <c r="V85" s="80">
        <v>24</v>
      </c>
      <c r="W85" s="81">
        <v>24</v>
      </c>
      <c r="Y85" s="73"/>
      <c r="AA85" s="73"/>
      <c r="AB85" s="73"/>
      <c r="AC85" s="73"/>
      <c r="AD85" s="73"/>
      <c r="AE85" s="73"/>
      <c r="AF85" s="73"/>
      <c r="AG85" s="73"/>
      <c r="AI85" s="64">
        <v>8</v>
      </c>
      <c r="AJ85" s="64">
        <v>8</v>
      </c>
      <c r="AK85" s="64">
        <v>8</v>
      </c>
      <c r="AL85" s="64">
        <v>8</v>
      </c>
      <c r="AM85" s="64">
        <v>8</v>
      </c>
      <c r="AN85" s="64">
        <v>8</v>
      </c>
      <c r="AO85" s="64">
        <v>8</v>
      </c>
      <c r="AQ85" s="74">
        <f t="shared" si="58"/>
        <v>14</v>
      </c>
      <c r="AR85" s="74">
        <f t="shared" si="58"/>
        <v>14</v>
      </c>
      <c r="AS85" s="74">
        <f t="shared" si="58"/>
        <v>14</v>
      </c>
      <c r="AT85" s="74">
        <f t="shared" si="58"/>
        <v>14</v>
      </c>
      <c r="AU85" s="74">
        <f t="shared" si="58"/>
        <v>14</v>
      </c>
      <c r="AV85" s="74">
        <f t="shared" si="58"/>
        <v>14</v>
      </c>
      <c r="AW85" s="74">
        <f t="shared" si="58"/>
        <v>14</v>
      </c>
      <c r="AY85" s="71">
        <f>'1_使用順の確定'!J62</f>
        <v>0</v>
      </c>
      <c r="AZ85" s="72">
        <v>24</v>
      </c>
      <c r="BA85" s="71" t="str">
        <f t="shared" si="49"/>
        <v>-</v>
      </c>
    </row>
    <row r="86" spans="1:53" x14ac:dyDescent="0.25">
      <c r="B86" s="50" t="e">
        <f t="shared" ref="B86" ca="1" si="59">SUM(B62:B85)</f>
        <v>#N/A</v>
      </c>
      <c r="Q86" s="50">
        <f t="shared" ref="Q86:W86" si="60">SUM(Q62:Q85)</f>
        <v>300</v>
      </c>
      <c r="R86" s="50">
        <f t="shared" si="60"/>
        <v>300</v>
      </c>
      <c r="S86" s="50">
        <f t="shared" si="60"/>
        <v>300</v>
      </c>
      <c r="T86" s="50">
        <f t="shared" si="60"/>
        <v>300</v>
      </c>
      <c r="U86" s="50">
        <f t="shared" si="60"/>
        <v>300</v>
      </c>
      <c r="V86" s="50">
        <f t="shared" si="60"/>
        <v>300</v>
      </c>
      <c r="W86" s="50">
        <f t="shared" si="60"/>
        <v>300</v>
      </c>
      <c r="AA86" s="50">
        <f t="shared" ref="AA86:AG86" si="61">SUM(AA62:AA85)</f>
        <v>171</v>
      </c>
      <c r="AB86" s="50">
        <f t="shared" si="61"/>
        <v>171</v>
      </c>
      <c r="AC86" s="50">
        <f t="shared" si="61"/>
        <v>171</v>
      </c>
      <c r="AD86" s="50">
        <f t="shared" si="61"/>
        <v>171</v>
      </c>
      <c r="AE86" s="50">
        <f t="shared" si="61"/>
        <v>171</v>
      </c>
      <c r="AF86" s="50">
        <f t="shared" si="61"/>
        <v>171</v>
      </c>
      <c r="AG86" s="50">
        <f t="shared" si="61"/>
        <v>171</v>
      </c>
      <c r="AQ86" s="50">
        <f>SUM(AQ62:AQ85)</f>
        <v>300</v>
      </c>
      <c r="AR86" s="50">
        <f t="shared" ref="AR86:AW86" si="62">SUM(AR62:AR85)</f>
        <v>300</v>
      </c>
      <c r="AS86" s="50">
        <f t="shared" si="62"/>
        <v>300</v>
      </c>
      <c r="AT86" s="50">
        <f t="shared" si="62"/>
        <v>300</v>
      </c>
      <c r="AU86" s="50">
        <f t="shared" si="62"/>
        <v>300</v>
      </c>
      <c r="AV86" s="50">
        <f t="shared" si="62"/>
        <v>300</v>
      </c>
      <c r="AW86" s="50">
        <f t="shared" si="62"/>
        <v>300</v>
      </c>
    </row>
    <row r="88" spans="1:53" x14ac:dyDescent="0.25">
      <c r="A88" s="58" t="s">
        <v>130</v>
      </c>
      <c r="B88" s="50" t="s">
        <v>26</v>
      </c>
      <c r="D88" s="52">
        <f>'1_使用順の確定'!C20</f>
        <v>0</v>
      </c>
      <c r="E88" s="52">
        <f>'1_使用順の確定'!C28</f>
        <v>0</v>
      </c>
      <c r="N88" s="58"/>
      <c r="O88" s="58"/>
      <c r="P88" s="60"/>
      <c r="Q88" s="58"/>
      <c r="R88" s="58"/>
      <c r="S88" s="58"/>
      <c r="T88" s="58"/>
      <c r="U88" s="58"/>
      <c r="V88" s="58"/>
      <c r="W88" s="58"/>
      <c r="Y88" s="50" t="s">
        <v>133</v>
      </c>
      <c r="AI88" s="50" t="s">
        <v>136</v>
      </c>
      <c r="AX88" s="58"/>
      <c r="AZ88" s="58"/>
    </row>
    <row r="89" spans="1:53" x14ac:dyDescent="0.25">
      <c r="B89" s="61" t="e">
        <f>MATCH(D88,Q89:W89,0)+IF($E$2=90,10,0)+IF(AND($E$2=120,LEFT(E88,2)="なる"),26,0)</f>
        <v>#N/A</v>
      </c>
      <c r="D89" s="61" t="s">
        <v>84</v>
      </c>
      <c r="E89" s="61" t="s">
        <v>85</v>
      </c>
      <c r="M89" s="62">
        <v>120</v>
      </c>
      <c r="N89" s="62">
        <v>90</v>
      </c>
      <c r="O89" s="62" t="s">
        <v>244</v>
      </c>
      <c r="P89" s="63" t="s">
        <v>116</v>
      </c>
      <c r="Q89" s="75" t="s">
        <v>264</v>
      </c>
      <c r="R89" s="76" t="s">
        <v>268</v>
      </c>
      <c r="S89" s="76" t="s">
        <v>269</v>
      </c>
      <c r="T89" s="76" t="s">
        <v>266</v>
      </c>
      <c r="U89" s="77" t="s">
        <v>265</v>
      </c>
      <c r="V89" s="76" t="s">
        <v>270</v>
      </c>
      <c r="W89" s="78" t="s">
        <v>271</v>
      </c>
      <c r="Y89" s="64">
        <v>90</v>
      </c>
      <c r="AA89" s="64" t="str">
        <f>Q89</f>
        <v>東京書籍</v>
      </c>
      <c r="AB89" s="64" t="str">
        <f t="shared" ref="AB89:AG89" si="63">R89</f>
        <v>啓林館(生物先修)</v>
      </c>
      <c r="AC89" s="64" t="str">
        <f t="shared" si="63"/>
        <v>啓林館(化学先修)</v>
      </c>
      <c r="AD89" s="64" t="str">
        <f t="shared" si="63"/>
        <v>大日本図書</v>
      </c>
      <c r="AE89" s="64" t="str">
        <f t="shared" si="63"/>
        <v>学校図書</v>
      </c>
      <c r="AF89" s="64" t="str">
        <f t="shared" si="63"/>
        <v>教育出版(生物先修)</v>
      </c>
      <c r="AG89" s="64" t="str">
        <f t="shared" si="63"/>
        <v>教育出版(化学先修)</v>
      </c>
      <c r="AI89" s="64" t="str">
        <f>Q89</f>
        <v>東京書籍</v>
      </c>
      <c r="AJ89" s="64" t="str">
        <f t="shared" ref="AJ89:AO89" si="64">R89</f>
        <v>啓林館(生物先修)</v>
      </c>
      <c r="AK89" s="64" t="str">
        <f t="shared" si="64"/>
        <v>啓林館(化学先修)</v>
      </c>
      <c r="AL89" s="64" t="str">
        <f t="shared" si="64"/>
        <v>大日本図書</v>
      </c>
      <c r="AM89" s="64" t="str">
        <f t="shared" si="64"/>
        <v>学校図書</v>
      </c>
      <c r="AN89" s="64" t="str">
        <f t="shared" si="64"/>
        <v>教育出版(生物先修)</v>
      </c>
      <c r="AO89" s="64" t="str">
        <f t="shared" si="64"/>
        <v>教育出版(化学先修)</v>
      </c>
      <c r="AQ89" s="64" t="str">
        <f t="shared" ref="AQ89:AW89" si="65">Q89</f>
        <v>東京書籍</v>
      </c>
      <c r="AR89" s="64" t="str">
        <f t="shared" si="65"/>
        <v>啓林館(生物先修)</v>
      </c>
      <c r="AS89" s="64" t="str">
        <f t="shared" si="65"/>
        <v>啓林館(化学先修)</v>
      </c>
      <c r="AT89" s="64" t="str">
        <f t="shared" si="65"/>
        <v>大日本図書</v>
      </c>
      <c r="AU89" s="64" t="str">
        <f t="shared" si="65"/>
        <v>学校図書</v>
      </c>
      <c r="AV89" s="64" t="str">
        <f t="shared" si="65"/>
        <v>教育出版(生物先修)</v>
      </c>
      <c r="AW89" s="64" t="str">
        <f t="shared" si="65"/>
        <v>教育出版(化学先修)</v>
      </c>
      <c r="AY89" s="171" t="s">
        <v>86</v>
      </c>
      <c r="AZ89" s="172"/>
      <c r="BA89" s="173"/>
    </row>
    <row r="90" spans="1:53" x14ac:dyDescent="0.25">
      <c r="B90" s="65" t="e">
        <f ca="1">IF(AND('1_使用順の確定'!$K$64="OK",BA90&lt;&gt;"-"),BA90,OFFSET(P90,0,$B$89))</f>
        <v>#N/A</v>
      </c>
      <c r="D90" s="65" t="e">
        <f t="shared" ref="D90:D113" ca="1" si="66">CONCATENATE($B$88,B90)</f>
        <v>#N/A</v>
      </c>
      <c r="E90" s="65" t="s">
        <v>87</v>
      </c>
      <c r="G90" s="67"/>
      <c r="H90" s="67"/>
      <c r="J90" s="67"/>
      <c r="K90" s="67"/>
      <c r="M90" s="65" t="s">
        <v>249</v>
      </c>
      <c r="N90" s="65" t="s">
        <v>249</v>
      </c>
      <c r="O90" s="65"/>
      <c r="P90" s="66" t="s">
        <v>118</v>
      </c>
      <c r="Q90" s="6">
        <v>1</v>
      </c>
      <c r="R90" s="6">
        <v>1</v>
      </c>
      <c r="S90" s="6">
        <v>1</v>
      </c>
      <c r="T90" s="6">
        <v>1</v>
      </c>
      <c r="U90" s="6">
        <v>1</v>
      </c>
      <c r="V90" s="6">
        <v>1</v>
      </c>
      <c r="W90" s="6">
        <v>1</v>
      </c>
      <c r="Y90" s="68">
        <v>0</v>
      </c>
      <c r="AA90" s="69">
        <f t="shared" ref="AA90:AG109" si="67">Q90-$Y90</f>
        <v>1</v>
      </c>
      <c r="AB90" s="69">
        <f t="shared" si="67"/>
        <v>1</v>
      </c>
      <c r="AC90" s="69">
        <f t="shared" si="67"/>
        <v>1</v>
      </c>
      <c r="AD90" s="69">
        <f t="shared" si="67"/>
        <v>1</v>
      </c>
      <c r="AE90" s="69">
        <f t="shared" si="67"/>
        <v>1</v>
      </c>
      <c r="AF90" s="69">
        <f t="shared" si="67"/>
        <v>1</v>
      </c>
      <c r="AG90" s="69">
        <f t="shared" si="67"/>
        <v>1</v>
      </c>
      <c r="AH90" s="70"/>
      <c r="AI90" s="86"/>
      <c r="AJ90" s="86"/>
      <c r="AK90" s="86"/>
      <c r="AL90" s="86"/>
      <c r="AM90" s="86"/>
      <c r="AN90" s="86"/>
      <c r="AO90" s="86"/>
      <c r="AQ90" s="69">
        <f>Q90+AI90</f>
        <v>1</v>
      </c>
      <c r="AR90" s="69">
        <f t="shared" ref="AR90:AW105" si="68">R90+AJ90</f>
        <v>1</v>
      </c>
      <c r="AS90" s="69">
        <f t="shared" si="68"/>
        <v>1</v>
      </c>
      <c r="AT90" s="69">
        <f t="shared" si="68"/>
        <v>1</v>
      </c>
      <c r="AU90" s="69">
        <f t="shared" si="68"/>
        <v>1</v>
      </c>
      <c r="AV90" s="69">
        <f t="shared" si="68"/>
        <v>1</v>
      </c>
      <c r="AW90" s="69">
        <f t="shared" si="68"/>
        <v>1</v>
      </c>
      <c r="AY90" s="71">
        <f>'1_使用順の確定'!K39</f>
        <v>0</v>
      </c>
      <c r="AZ90" s="72">
        <v>1</v>
      </c>
      <c r="BA90" s="71" t="str">
        <f t="shared" ref="BA90:BA113" si="69">IFERROR(VLOOKUP(E90,$AY$90:$AZ$113,2,0),"-")</f>
        <v>-</v>
      </c>
    </row>
    <row r="91" spans="1:53" x14ac:dyDescent="0.25">
      <c r="B91" s="65" t="e">
        <f ca="1">IF(AND('1_使用順の確定'!$K$64="OK",BA91&lt;&gt;"-"),BA91,OFFSET(P91,0,$B$89))</f>
        <v>#N/A</v>
      </c>
      <c r="D91" s="65" t="e">
        <f t="shared" ca="1" si="66"/>
        <v>#N/A</v>
      </c>
      <c r="E91" s="65" t="s">
        <v>88</v>
      </c>
      <c r="G91" s="67"/>
      <c r="H91" s="67"/>
      <c r="J91" s="67"/>
      <c r="K91" s="67"/>
      <c r="M91" s="65" t="s">
        <v>250</v>
      </c>
      <c r="N91" s="65" t="s">
        <v>250</v>
      </c>
      <c r="O91" s="65"/>
      <c r="P91" s="66" t="s">
        <v>119</v>
      </c>
      <c r="Q91" s="6">
        <v>2</v>
      </c>
      <c r="R91" s="6">
        <v>2</v>
      </c>
      <c r="S91" s="6">
        <v>2</v>
      </c>
      <c r="T91" s="6">
        <v>2</v>
      </c>
      <c r="U91" s="6">
        <v>2</v>
      </c>
      <c r="V91" s="6">
        <v>2</v>
      </c>
      <c r="W91" s="6">
        <v>2</v>
      </c>
      <c r="Y91" s="68">
        <v>0</v>
      </c>
      <c r="AA91" s="69">
        <f t="shared" si="67"/>
        <v>2</v>
      </c>
      <c r="AB91" s="69">
        <f t="shared" si="67"/>
        <v>2</v>
      </c>
      <c r="AC91" s="69">
        <f t="shared" si="67"/>
        <v>2</v>
      </c>
      <c r="AD91" s="69">
        <f t="shared" si="67"/>
        <v>2</v>
      </c>
      <c r="AE91" s="69">
        <f t="shared" si="67"/>
        <v>2</v>
      </c>
      <c r="AF91" s="69">
        <f t="shared" si="67"/>
        <v>2</v>
      </c>
      <c r="AG91" s="69">
        <f t="shared" si="67"/>
        <v>2</v>
      </c>
      <c r="AI91" s="86"/>
      <c r="AJ91" s="86"/>
      <c r="AK91" s="86"/>
      <c r="AL91" s="86"/>
      <c r="AM91" s="86"/>
      <c r="AN91" s="86"/>
      <c r="AO91" s="86"/>
      <c r="AQ91" s="69">
        <f t="shared" ref="AQ91:AW109" si="70">Q91+AI91</f>
        <v>2</v>
      </c>
      <c r="AR91" s="69">
        <f t="shared" si="68"/>
        <v>2</v>
      </c>
      <c r="AS91" s="69">
        <f t="shared" si="68"/>
        <v>2</v>
      </c>
      <c r="AT91" s="69">
        <f t="shared" si="68"/>
        <v>2</v>
      </c>
      <c r="AU91" s="69">
        <f t="shared" si="68"/>
        <v>2</v>
      </c>
      <c r="AV91" s="69">
        <f t="shared" si="68"/>
        <v>2</v>
      </c>
      <c r="AW91" s="69">
        <f t="shared" si="68"/>
        <v>2</v>
      </c>
      <c r="AY91" s="71">
        <f>'1_使用順の確定'!K40</f>
        <v>0</v>
      </c>
      <c r="AZ91" s="72">
        <v>2</v>
      </c>
      <c r="BA91" s="71" t="str">
        <f t="shared" si="69"/>
        <v>-</v>
      </c>
    </row>
    <row r="92" spans="1:53" x14ac:dyDescent="0.25">
      <c r="B92" s="65" t="e">
        <f ca="1">IF(AND('1_使用順の確定'!$K$64="OK",BA92&lt;&gt;"-"),BA92,OFFSET(P92,0,$B$89))</f>
        <v>#N/A</v>
      </c>
      <c r="D92" s="65" t="e">
        <f t="shared" ca="1" si="66"/>
        <v>#N/A</v>
      </c>
      <c r="E92" s="65" t="s">
        <v>89</v>
      </c>
      <c r="G92" s="67"/>
      <c r="H92" s="67"/>
      <c r="J92" s="67"/>
      <c r="K92" s="67"/>
      <c r="M92" s="65" t="s">
        <v>90</v>
      </c>
      <c r="N92" s="65"/>
      <c r="O92" s="65"/>
      <c r="P92" s="66" t="s">
        <v>120</v>
      </c>
      <c r="Q92" s="6">
        <v>3</v>
      </c>
      <c r="R92" s="6">
        <v>3</v>
      </c>
      <c r="S92" s="6">
        <v>3</v>
      </c>
      <c r="T92" s="6">
        <v>3</v>
      </c>
      <c r="U92" s="6">
        <v>3</v>
      </c>
      <c r="V92" s="6">
        <v>3</v>
      </c>
      <c r="W92" s="6">
        <v>3</v>
      </c>
      <c r="Y92" s="68">
        <v>3</v>
      </c>
      <c r="AA92" s="69">
        <f t="shared" si="67"/>
        <v>0</v>
      </c>
      <c r="AB92" s="69">
        <f t="shared" si="67"/>
        <v>0</v>
      </c>
      <c r="AC92" s="69">
        <f t="shared" si="67"/>
        <v>0</v>
      </c>
      <c r="AD92" s="69">
        <f t="shared" si="67"/>
        <v>0</v>
      </c>
      <c r="AE92" s="69">
        <f t="shared" si="67"/>
        <v>0</v>
      </c>
      <c r="AF92" s="69">
        <f t="shared" si="67"/>
        <v>0</v>
      </c>
      <c r="AG92" s="69">
        <f t="shared" si="67"/>
        <v>0</v>
      </c>
      <c r="AI92" s="86"/>
      <c r="AJ92" s="86"/>
      <c r="AK92" s="86"/>
      <c r="AL92" s="86"/>
      <c r="AM92" s="86"/>
      <c r="AN92" s="86"/>
      <c r="AO92" s="86"/>
      <c r="AQ92" s="69">
        <f t="shared" si="70"/>
        <v>3</v>
      </c>
      <c r="AR92" s="69">
        <f t="shared" si="68"/>
        <v>3</v>
      </c>
      <c r="AS92" s="69">
        <f t="shared" si="68"/>
        <v>3</v>
      </c>
      <c r="AT92" s="69">
        <f t="shared" si="68"/>
        <v>3</v>
      </c>
      <c r="AU92" s="69">
        <f t="shared" si="68"/>
        <v>3</v>
      </c>
      <c r="AV92" s="69">
        <f t="shared" si="68"/>
        <v>3</v>
      </c>
      <c r="AW92" s="69">
        <f t="shared" si="68"/>
        <v>3</v>
      </c>
      <c r="AY92" s="71">
        <f>'1_使用順の確定'!K41</f>
        <v>0</v>
      </c>
      <c r="AZ92" s="72">
        <v>3</v>
      </c>
      <c r="BA92" s="71" t="str">
        <f t="shared" si="69"/>
        <v>-</v>
      </c>
    </row>
    <row r="93" spans="1:53" x14ac:dyDescent="0.25">
      <c r="B93" s="65" t="e">
        <f ca="1">IF(AND('1_使用順の確定'!$K$64="OK",BA93&lt;&gt;"-"),BA93,OFFSET(P93,0,$B$89))</f>
        <v>#N/A</v>
      </c>
      <c r="D93" s="65" t="e">
        <f t="shared" ca="1" si="66"/>
        <v>#N/A</v>
      </c>
      <c r="E93" s="65" t="s">
        <v>91</v>
      </c>
      <c r="G93" s="67"/>
      <c r="H93" s="67"/>
      <c r="J93" s="67"/>
      <c r="K93" s="67"/>
      <c r="M93" s="65" t="s">
        <v>92</v>
      </c>
      <c r="N93" s="65"/>
      <c r="O93" s="65"/>
      <c r="P93" s="66" t="s">
        <v>121</v>
      </c>
      <c r="Q93" s="6">
        <v>4</v>
      </c>
      <c r="R93" s="6">
        <v>4</v>
      </c>
      <c r="S93" s="6">
        <v>4</v>
      </c>
      <c r="T93" s="6">
        <v>4</v>
      </c>
      <c r="U93" s="6">
        <v>4</v>
      </c>
      <c r="V93" s="6">
        <v>4</v>
      </c>
      <c r="W93" s="6">
        <v>4</v>
      </c>
      <c r="Y93" s="68">
        <v>4</v>
      </c>
      <c r="AA93" s="69">
        <f t="shared" si="67"/>
        <v>0</v>
      </c>
      <c r="AB93" s="69">
        <f t="shared" si="67"/>
        <v>0</v>
      </c>
      <c r="AC93" s="69">
        <f t="shared" si="67"/>
        <v>0</v>
      </c>
      <c r="AD93" s="69">
        <f t="shared" si="67"/>
        <v>0</v>
      </c>
      <c r="AE93" s="69">
        <f t="shared" si="67"/>
        <v>0</v>
      </c>
      <c r="AF93" s="69">
        <f t="shared" si="67"/>
        <v>0</v>
      </c>
      <c r="AG93" s="69">
        <f t="shared" si="67"/>
        <v>0</v>
      </c>
      <c r="AI93" s="86"/>
      <c r="AJ93" s="86"/>
      <c r="AK93" s="86"/>
      <c r="AL93" s="86"/>
      <c r="AM93" s="86"/>
      <c r="AN93" s="86"/>
      <c r="AO93" s="86"/>
      <c r="AQ93" s="69">
        <f t="shared" si="70"/>
        <v>4</v>
      </c>
      <c r="AR93" s="69">
        <f t="shared" si="68"/>
        <v>4</v>
      </c>
      <c r="AS93" s="69">
        <f t="shared" si="68"/>
        <v>4</v>
      </c>
      <c r="AT93" s="69">
        <f t="shared" si="68"/>
        <v>4</v>
      </c>
      <c r="AU93" s="69">
        <f t="shared" si="68"/>
        <v>4</v>
      </c>
      <c r="AV93" s="69">
        <f t="shared" si="68"/>
        <v>4</v>
      </c>
      <c r="AW93" s="69">
        <f t="shared" si="68"/>
        <v>4</v>
      </c>
      <c r="AY93" s="71">
        <f>'1_使用順の確定'!K42</f>
        <v>0</v>
      </c>
      <c r="AZ93" s="72">
        <v>4</v>
      </c>
      <c r="BA93" s="71" t="str">
        <f t="shared" si="69"/>
        <v>-</v>
      </c>
    </row>
    <row r="94" spans="1:53" x14ac:dyDescent="0.25">
      <c r="B94" s="65" t="e">
        <f ca="1">IF(AND('1_使用順の確定'!$K$64="OK",BA94&lt;&gt;"-"),BA94,OFFSET(P94,0,$B$89))</f>
        <v>#N/A</v>
      </c>
      <c r="D94" s="65" t="e">
        <f t="shared" ca="1" si="66"/>
        <v>#N/A</v>
      </c>
      <c r="E94" s="65" t="s">
        <v>93</v>
      </c>
      <c r="G94" s="67"/>
      <c r="H94" s="67"/>
      <c r="J94" s="67"/>
      <c r="K94" s="67"/>
      <c r="M94" s="65">
        <v>1</v>
      </c>
      <c r="N94" s="65">
        <v>1</v>
      </c>
      <c r="O94" s="65"/>
      <c r="P94" s="66" t="s">
        <v>210</v>
      </c>
      <c r="Q94" s="6">
        <v>5</v>
      </c>
      <c r="R94" s="6">
        <v>5</v>
      </c>
      <c r="S94" s="6">
        <v>9</v>
      </c>
      <c r="T94" s="6">
        <v>5</v>
      </c>
      <c r="U94" s="6">
        <v>5</v>
      </c>
      <c r="V94" s="6">
        <v>5</v>
      </c>
      <c r="W94" s="6">
        <v>9</v>
      </c>
      <c r="Y94" s="68">
        <v>2</v>
      </c>
      <c r="AA94" s="69">
        <f t="shared" si="67"/>
        <v>3</v>
      </c>
      <c r="AB94" s="69">
        <f t="shared" si="67"/>
        <v>3</v>
      </c>
      <c r="AC94" s="69">
        <f t="shared" si="67"/>
        <v>7</v>
      </c>
      <c r="AD94" s="69">
        <f t="shared" si="67"/>
        <v>3</v>
      </c>
      <c r="AE94" s="69">
        <f t="shared" si="67"/>
        <v>3</v>
      </c>
      <c r="AF94" s="69">
        <f t="shared" si="67"/>
        <v>3</v>
      </c>
      <c r="AG94" s="69">
        <f t="shared" si="67"/>
        <v>7</v>
      </c>
      <c r="AI94" s="71">
        <f>IF((Q94-4)&gt;$O$113,4,IF((Q94-4)&gt;$O$112,3,IF((Q94-4)&gt;$O$111,2,IF((Q94-4)&gt;$O$110,1,0))))</f>
        <v>2</v>
      </c>
      <c r="AJ94" s="71">
        <f t="shared" ref="AJ94:AJ109" si="71">IF((R94-4)&gt;$O$113,4,IF((R94-4)&gt;$O$112,3,IF((R94-4)&gt;$O$111,2,IF((R94-4)&gt;$O$110,1,0))))</f>
        <v>2</v>
      </c>
      <c r="AK94" s="71">
        <f t="shared" ref="AK94:AK109" si="72">IF((S94-4)&gt;$O$113,4,IF((S94-4)&gt;$O$112,3,IF((S94-4)&gt;$O$111,2,IF((S94-4)&gt;$O$110,1,0))))</f>
        <v>3</v>
      </c>
      <c r="AL94" s="71">
        <f t="shared" ref="AL94:AL109" si="73">IF((T94-4)&gt;$O$113,4,IF((T94-4)&gt;$O$112,3,IF((T94-4)&gt;$O$111,2,IF((T94-4)&gt;$O$110,1,0))))</f>
        <v>2</v>
      </c>
      <c r="AM94" s="71">
        <f t="shared" ref="AM94:AM109" si="74">IF((U94-4)&gt;$O$113,4,IF((U94-4)&gt;$O$112,3,IF((U94-4)&gt;$O$111,2,IF((U94-4)&gt;$O$110,1,0))))</f>
        <v>2</v>
      </c>
      <c r="AN94" s="71">
        <f t="shared" ref="AN94:AN109" si="75">IF((V94-4)&gt;$O$113,4,IF((V94-4)&gt;$O$112,3,IF((V94-4)&gt;$O$111,2,IF((V94-4)&gt;$O$110,1,0))))</f>
        <v>2</v>
      </c>
      <c r="AO94" s="71">
        <f t="shared" ref="AO94:AO109" si="76">IF((W94-4)&gt;$O$113,4,IF((W94-4)&gt;$O$112,3,IF((W94-4)&gt;$O$111,2,IF((W94-4)&gt;$O$110,1,0))))</f>
        <v>3</v>
      </c>
      <c r="AQ94" s="69">
        <f t="shared" si="70"/>
        <v>7</v>
      </c>
      <c r="AR94" s="69">
        <f>R94+AJ94</f>
        <v>7</v>
      </c>
      <c r="AS94" s="69">
        <f t="shared" si="68"/>
        <v>12</v>
      </c>
      <c r="AT94" s="69">
        <f t="shared" si="68"/>
        <v>7</v>
      </c>
      <c r="AU94" s="69">
        <f t="shared" si="68"/>
        <v>7</v>
      </c>
      <c r="AV94" s="69">
        <f t="shared" si="68"/>
        <v>7</v>
      </c>
      <c r="AW94" s="69">
        <f t="shared" si="68"/>
        <v>12</v>
      </c>
      <c r="AY94" s="71">
        <f>'1_使用順の確定'!K43</f>
        <v>0</v>
      </c>
      <c r="AZ94" s="72">
        <v>5</v>
      </c>
      <c r="BA94" s="71" t="str">
        <f t="shared" si="69"/>
        <v>-</v>
      </c>
    </row>
    <row r="95" spans="1:53" x14ac:dyDescent="0.25">
      <c r="B95" s="65" t="e">
        <f ca="1">IF(AND('1_使用順の確定'!$K$64="OK",BA95&lt;&gt;"-"),BA95,OFFSET(P95,0,$B$89))</f>
        <v>#N/A</v>
      </c>
      <c r="D95" s="65" t="e">
        <f t="shared" ca="1" si="66"/>
        <v>#N/A</v>
      </c>
      <c r="E95" s="65" t="s">
        <v>94</v>
      </c>
      <c r="G95" s="67"/>
      <c r="H95" s="67"/>
      <c r="J95" s="67"/>
      <c r="K95" s="67"/>
      <c r="M95" s="65">
        <v>2</v>
      </c>
      <c r="N95" s="65">
        <v>2</v>
      </c>
      <c r="O95" s="65"/>
      <c r="P95" s="66" t="s">
        <v>211</v>
      </c>
      <c r="Q95" s="6">
        <v>6</v>
      </c>
      <c r="R95" s="6">
        <v>6</v>
      </c>
      <c r="S95" s="6">
        <v>10</v>
      </c>
      <c r="T95" s="6">
        <v>6</v>
      </c>
      <c r="U95" s="6">
        <v>6</v>
      </c>
      <c r="V95" s="6">
        <v>6</v>
      </c>
      <c r="W95" s="6">
        <v>10</v>
      </c>
      <c r="Y95" s="68">
        <v>2</v>
      </c>
      <c r="AA95" s="69">
        <f t="shared" si="67"/>
        <v>4</v>
      </c>
      <c r="AB95" s="69">
        <f t="shared" si="67"/>
        <v>4</v>
      </c>
      <c r="AC95" s="69">
        <f t="shared" si="67"/>
        <v>8</v>
      </c>
      <c r="AD95" s="69">
        <f t="shared" si="67"/>
        <v>4</v>
      </c>
      <c r="AE95" s="69">
        <f t="shared" si="67"/>
        <v>4</v>
      </c>
      <c r="AF95" s="69">
        <f t="shared" si="67"/>
        <v>4</v>
      </c>
      <c r="AG95" s="69">
        <f t="shared" si="67"/>
        <v>8</v>
      </c>
      <c r="AI95" s="71">
        <f t="shared" ref="AI95:AI109" si="77">IF((Q95-4)&gt;$O$113,4,IF((Q95-4)&gt;$O$112,3,IF((Q95-4)&gt;$O$111,2,IF((Q95-4)&gt;$O$110,1,0))))</f>
        <v>2</v>
      </c>
      <c r="AJ95" s="71">
        <f t="shared" si="71"/>
        <v>2</v>
      </c>
      <c r="AK95" s="71">
        <f t="shared" si="72"/>
        <v>3</v>
      </c>
      <c r="AL95" s="71">
        <f t="shared" si="73"/>
        <v>2</v>
      </c>
      <c r="AM95" s="71">
        <f t="shared" si="74"/>
        <v>2</v>
      </c>
      <c r="AN95" s="71">
        <f t="shared" si="75"/>
        <v>2</v>
      </c>
      <c r="AO95" s="71">
        <f t="shared" si="76"/>
        <v>3</v>
      </c>
      <c r="AQ95" s="69">
        <f t="shared" si="70"/>
        <v>8</v>
      </c>
      <c r="AR95" s="69">
        <f t="shared" si="70"/>
        <v>8</v>
      </c>
      <c r="AS95" s="69">
        <f t="shared" si="68"/>
        <v>13</v>
      </c>
      <c r="AT95" s="69">
        <f t="shared" si="68"/>
        <v>8</v>
      </c>
      <c r="AU95" s="69">
        <f t="shared" si="68"/>
        <v>8</v>
      </c>
      <c r="AV95" s="69">
        <f t="shared" si="68"/>
        <v>8</v>
      </c>
      <c r="AW95" s="69">
        <f t="shared" si="68"/>
        <v>13</v>
      </c>
      <c r="AY95" s="71">
        <f>'1_使用順の確定'!K44</f>
        <v>0</v>
      </c>
      <c r="AZ95" s="72">
        <v>6</v>
      </c>
      <c r="BA95" s="71" t="str">
        <f t="shared" si="69"/>
        <v>-</v>
      </c>
    </row>
    <row r="96" spans="1:53" x14ac:dyDescent="0.25">
      <c r="B96" s="65" t="e">
        <f ca="1">IF(AND('1_使用順の確定'!$K$64="OK",BA96&lt;&gt;"-"),BA96,OFFSET(P96,0,$B$89))</f>
        <v>#N/A</v>
      </c>
      <c r="D96" s="65" t="e">
        <f t="shared" ca="1" si="66"/>
        <v>#N/A</v>
      </c>
      <c r="E96" s="65" t="s">
        <v>95</v>
      </c>
      <c r="G96" s="67"/>
      <c r="H96" s="67"/>
      <c r="J96" s="67"/>
      <c r="K96" s="67"/>
      <c r="M96" s="65">
        <v>3</v>
      </c>
      <c r="N96" s="65">
        <v>3</v>
      </c>
      <c r="O96" s="65"/>
      <c r="P96" s="66" t="s">
        <v>212</v>
      </c>
      <c r="Q96" s="6">
        <v>7</v>
      </c>
      <c r="R96" s="6">
        <v>7</v>
      </c>
      <c r="S96" s="6">
        <v>11</v>
      </c>
      <c r="T96" s="6">
        <v>7</v>
      </c>
      <c r="U96" s="6">
        <v>7</v>
      </c>
      <c r="V96" s="6">
        <v>7</v>
      </c>
      <c r="W96" s="6">
        <v>11</v>
      </c>
      <c r="Y96" s="68">
        <v>2</v>
      </c>
      <c r="AA96" s="69">
        <f t="shared" si="67"/>
        <v>5</v>
      </c>
      <c r="AB96" s="69">
        <f t="shared" si="67"/>
        <v>5</v>
      </c>
      <c r="AC96" s="69">
        <f t="shared" si="67"/>
        <v>9</v>
      </c>
      <c r="AD96" s="69">
        <f t="shared" si="67"/>
        <v>5</v>
      </c>
      <c r="AE96" s="69">
        <f t="shared" si="67"/>
        <v>5</v>
      </c>
      <c r="AF96" s="69">
        <f t="shared" si="67"/>
        <v>5</v>
      </c>
      <c r="AG96" s="69">
        <f t="shared" si="67"/>
        <v>9</v>
      </c>
      <c r="AI96" s="71">
        <f t="shared" si="77"/>
        <v>2</v>
      </c>
      <c r="AJ96" s="71">
        <f t="shared" si="71"/>
        <v>2</v>
      </c>
      <c r="AK96" s="71">
        <f t="shared" si="72"/>
        <v>3</v>
      </c>
      <c r="AL96" s="71">
        <f t="shared" si="73"/>
        <v>2</v>
      </c>
      <c r="AM96" s="71">
        <f t="shared" si="74"/>
        <v>2</v>
      </c>
      <c r="AN96" s="71">
        <f t="shared" si="75"/>
        <v>2</v>
      </c>
      <c r="AO96" s="71">
        <f t="shared" si="76"/>
        <v>3</v>
      </c>
      <c r="AQ96" s="69">
        <f t="shared" si="70"/>
        <v>9</v>
      </c>
      <c r="AR96" s="69">
        <f t="shared" si="70"/>
        <v>9</v>
      </c>
      <c r="AS96" s="69">
        <f t="shared" si="68"/>
        <v>14</v>
      </c>
      <c r="AT96" s="69">
        <f t="shared" si="68"/>
        <v>9</v>
      </c>
      <c r="AU96" s="69">
        <f t="shared" si="68"/>
        <v>9</v>
      </c>
      <c r="AV96" s="69">
        <f t="shared" si="68"/>
        <v>9</v>
      </c>
      <c r="AW96" s="69">
        <f t="shared" si="68"/>
        <v>14</v>
      </c>
      <c r="AY96" s="71">
        <f>'1_使用順の確定'!K45</f>
        <v>0</v>
      </c>
      <c r="AZ96" s="72">
        <v>7</v>
      </c>
      <c r="BA96" s="71" t="str">
        <f t="shared" si="69"/>
        <v>-</v>
      </c>
    </row>
    <row r="97" spans="2:53" x14ac:dyDescent="0.25">
      <c r="B97" s="65" t="e">
        <f ca="1">IF(AND('1_使用順の確定'!$K$64="OK",BA97&lt;&gt;"-"),BA97,OFFSET(P97,0,$B$89))</f>
        <v>#N/A</v>
      </c>
      <c r="D97" s="65" t="e">
        <f t="shared" ca="1" si="66"/>
        <v>#N/A</v>
      </c>
      <c r="E97" s="65" t="s">
        <v>96</v>
      </c>
      <c r="G97" s="67"/>
      <c r="H97" s="67"/>
      <c r="J97" s="67"/>
      <c r="K97" s="67"/>
      <c r="M97" s="65">
        <v>4</v>
      </c>
      <c r="N97" s="65">
        <v>4</v>
      </c>
      <c r="O97" s="65"/>
      <c r="P97" s="66" t="s">
        <v>213</v>
      </c>
      <c r="Q97" s="6">
        <v>8</v>
      </c>
      <c r="R97" s="6">
        <v>8</v>
      </c>
      <c r="S97" s="6">
        <v>12</v>
      </c>
      <c r="T97" s="6">
        <v>8</v>
      </c>
      <c r="U97" s="6">
        <v>8</v>
      </c>
      <c r="V97" s="6">
        <v>8</v>
      </c>
      <c r="W97" s="6">
        <v>12</v>
      </c>
      <c r="Y97" s="68">
        <v>2</v>
      </c>
      <c r="AA97" s="69">
        <f t="shared" si="67"/>
        <v>6</v>
      </c>
      <c r="AB97" s="69">
        <f t="shared" si="67"/>
        <v>6</v>
      </c>
      <c r="AC97" s="69">
        <f t="shared" si="67"/>
        <v>10</v>
      </c>
      <c r="AD97" s="69">
        <f t="shared" si="67"/>
        <v>6</v>
      </c>
      <c r="AE97" s="69">
        <f t="shared" si="67"/>
        <v>6</v>
      </c>
      <c r="AF97" s="69">
        <f t="shared" si="67"/>
        <v>6</v>
      </c>
      <c r="AG97" s="69">
        <f t="shared" si="67"/>
        <v>10</v>
      </c>
      <c r="AI97" s="71">
        <f t="shared" si="77"/>
        <v>2</v>
      </c>
      <c r="AJ97" s="71">
        <f t="shared" si="71"/>
        <v>2</v>
      </c>
      <c r="AK97" s="71">
        <f t="shared" si="72"/>
        <v>3</v>
      </c>
      <c r="AL97" s="71">
        <f t="shared" si="73"/>
        <v>2</v>
      </c>
      <c r="AM97" s="71">
        <f t="shared" si="74"/>
        <v>2</v>
      </c>
      <c r="AN97" s="71">
        <f t="shared" si="75"/>
        <v>2</v>
      </c>
      <c r="AO97" s="71">
        <f t="shared" si="76"/>
        <v>3</v>
      </c>
      <c r="AQ97" s="69">
        <f t="shared" si="70"/>
        <v>10</v>
      </c>
      <c r="AR97" s="69">
        <f t="shared" si="70"/>
        <v>10</v>
      </c>
      <c r="AS97" s="69">
        <f t="shared" si="68"/>
        <v>15</v>
      </c>
      <c r="AT97" s="69">
        <f t="shared" si="68"/>
        <v>10</v>
      </c>
      <c r="AU97" s="69">
        <f t="shared" si="68"/>
        <v>10</v>
      </c>
      <c r="AV97" s="69">
        <f t="shared" si="68"/>
        <v>10</v>
      </c>
      <c r="AW97" s="69">
        <f t="shared" si="68"/>
        <v>15</v>
      </c>
      <c r="AY97" s="71">
        <f>'1_使用順の確定'!K46</f>
        <v>0</v>
      </c>
      <c r="AZ97" s="72">
        <v>8</v>
      </c>
      <c r="BA97" s="71" t="str">
        <f t="shared" si="69"/>
        <v>-</v>
      </c>
    </row>
    <row r="98" spans="2:53" x14ac:dyDescent="0.25">
      <c r="B98" s="65" t="e">
        <f ca="1">IF(AND('1_使用順の確定'!$K$64="OK",BA98&lt;&gt;"-"),BA98,OFFSET(P98,0,$B$89))</f>
        <v>#N/A</v>
      </c>
      <c r="D98" s="65" t="e">
        <f t="shared" ca="1" si="66"/>
        <v>#N/A</v>
      </c>
      <c r="E98" s="65" t="s">
        <v>97</v>
      </c>
      <c r="G98" s="67"/>
      <c r="H98" s="67"/>
      <c r="J98" s="67"/>
      <c r="K98" s="67"/>
      <c r="M98" s="65">
        <v>5</v>
      </c>
      <c r="N98" s="65">
        <v>5</v>
      </c>
      <c r="O98" s="65"/>
      <c r="P98" s="66" t="s">
        <v>214</v>
      </c>
      <c r="Q98" s="6">
        <v>9</v>
      </c>
      <c r="R98" s="6">
        <v>9</v>
      </c>
      <c r="S98" s="6">
        <v>5</v>
      </c>
      <c r="T98" s="6">
        <v>9</v>
      </c>
      <c r="U98" s="6">
        <v>9</v>
      </c>
      <c r="V98" s="6">
        <v>9</v>
      </c>
      <c r="W98" s="6">
        <v>5</v>
      </c>
      <c r="Y98" s="68">
        <v>2</v>
      </c>
      <c r="AA98" s="69">
        <f t="shared" si="67"/>
        <v>7</v>
      </c>
      <c r="AB98" s="69">
        <f t="shared" si="67"/>
        <v>7</v>
      </c>
      <c r="AC98" s="69">
        <f t="shared" si="67"/>
        <v>3</v>
      </c>
      <c r="AD98" s="69">
        <f t="shared" si="67"/>
        <v>7</v>
      </c>
      <c r="AE98" s="69">
        <f t="shared" si="67"/>
        <v>7</v>
      </c>
      <c r="AF98" s="69">
        <f t="shared" si="67"/>
        <v>7</v>
      </c>
      <c r="AG98" s="69">
        <f t="shared" si="67"/>
        <v>3</v>
      </c>
      <c r="AI98" s="71">
        <f t="shared" si="77"/>
        <v>3</v>
      </c>
      <c r="AJ98" s="71">
        <f t="shared" si="71"/>
        <v>3</v>
      </c>
      <c r="AK98" s="71">
        <f t="shared" si="72"/>
        <v>2</v>
      </c>
      <c r="AL98" s="71">
        <f t="shared" si="73"/>
        <v>3</v>
      </c>
      <c r="AM98" s="71">
        <f t="shared" si="74"/>
        <v>3</v>
      </c>
      <c r="AN98" s="71">
        <f t="shared" si="75"/>
        <v>3</v>
      </c>
      <c r="AO98" s="71">
        <f t="shared" si="76"/>
        <v>2</v>
      </c>
      <c r="AQ98" s="69">
        <f t="shared" si="70"/>
        <v>12</v>
      </c>
      <c r="AR98" s="69">
        <f t="shared" si="70"/>
        <v>12</v>
      </c>
      <c r="AS98" s="69">
        <f t="shared" si="68"/>
        <v>7</v>
      </c>
      <c r="AT98" s="69">
        <f t="shared" si="68"/>
        <v>12</v>
      </c>
      <c r="AU98" s="69">
        <f t="shared" si="68"/>
        <v>12</v>
      </c>
      <c r="AV98" s="69">
        <f t="shared" si="68"/>
        <v>12</v>
      </c>
      <c r="AW98" s="69">
        <f t="shared" si="68"/>
        <v>7</v>
      </c>
      <c r="AY98" s="71">
        <f>'1_使用順の確定'!K47</f>
        <v>0</v>
      </c>
      <c r="AZ98" s="72">
        <v>9</v>
      </c>
      <c r="BA98" s="71" t="str">
        <f t="shared" si="69"/>
        <v>-</v>
      </c>
    </row>
    <row r="99" spans="2:53" x14ac:dyDescent="0.25">
      <c r="B99" s="65" t="e">
        <f ca="1">IF(AND('1_使用順の確定'!$K$64="OK",BA99&lt;&gt;"-"),BA99,OFFSET(P99,0,$B$89))</f>
        <v>#N/A</v>
      </c>
      <c r="D99" s="65" t="e">
        <f t="shared" ca="1" si="66"/>
        <v>#N/A</v>
      </c>
      <c r="E99" s="65" t="s">
        <v>98</v>
      </c>
      <c r="G99" s="67"/>
      <c r="H99" s="67"/>
      <c r="J99" s="67"/>
      <c r="K99" s="67"/>
      <c r="M99" s="65">
        <v>6</v>
      </c>
      <c r="N99" s="65">
        <v>6</v>
      </c>
      <c r="O99" s="65"/>
      <c r="P99" s="66" t="s">
        <v>215</v>
      </c>
      <c r="Q99" s="6">
        <v>10</v>
      </c>
      <c r="R99" s="6">
        <v>10</v>
      </c>
      <c r="S99" s="6">
        <v>6</v>
      </c>
      <c r="T99" s="6">
        <v>10</v>
      </c>
      <c r="U99" s="6">
        <v>11</v>
      </c>
      <c r="V99" s="6">
        <v>10</v>
      </c>
      <c r="W99" s="6">
        <v>6</v>
      </c>
      <c r="Y99" s="68">
        <v>2</v>
      </c>
      <c r="AA99" s="69">
        <f t="shared" si="67"/>
        <v>8</v>
      </c>
      <c r="AB99" s="69">
        <f t="shared" si="67"/>
        <v>8</v>
      </c>
      <c r="AC99" s="69">
        <f t="shared" si="67"/>
        <v>4</v>
      </c>
      <c r="AD99" s="69">
        <f t="shared" si="67"/>
        <v>8</v>
      </c>
      <c r="AE99" s="69">
        <f t="shared" si="67"/>
        <v>9</v>
      </c>
      <c r="AF99" s="69">
        <f t="shared" si="67"/>
        <v>8</v>
      </c>
      <c r="AG99" s="69">
        <f t="shared" si="67"/>
        <v>4</v>
      </c>
      <c r="AI99" s="71">
        <f t="shared" si="77"/>
        <v>3</v>
      </c>
      <c r="AJ99" s="71">
        <f t="shared" si="71"/>
        <v>3</v>
      </c>
      <c r="AK99" s="71">
        <f t="shared" si="72"/>
        <v>2</v>
      </c>
      <c r="AL99" s="71">
        <f t="shared" si="73"/>
        <v>3</v>
      </c>
      <c r="AM99" s="71">
        <f t="shared" si="74"/>
        <v>3</v>
      </c>
      <c r="AN99" s="71">
        <f t="shared" si="75"/>
        <v>3</v>
      </c>
      <c r="AO99" s="71">
        <f t="shared" si="76"/>
        <v>2</v>
      </c>
      <c r="AQ99" s="69">
        <f t="shared" si="70"/>
        <v>13</v>
      </c>
      <c r="AR99" s="69">
        <f t="shared" si="70"/>
        <v>13</v>
      </c>
      <c r="AS99" s="69">
        <f t="shared" si="68"/>
        <v>8</v>
      </c>
      <c r="AT99" s="69">
        <f t="shared" si="68"/>
        <v>13</v>
      </c>
      <c r="AU99" s="69">
        <f t="shared" si="68"/>
        <v>14</v>
      </c>
      <c r="AV99" s="69">
        <f t="shared" si="68"/>
        <v>13</v>
      </c>
      <c r="AW99" s="69">
        <f t="shared" si="68"/>
        <v>8</v>
      </c>
      <c r="AY99" s="71">
        <f>'1_使用順の確定'!K48</f>
        <v>0</v>
      </c>
      <c r="AZ99" s="72">
        <v>10</v>
      </c>
      <c r="BA99" s="71" t="str">
        <f t="shared" si="69"/>
        <v>-</v>
      </c>
    </row>
    <row r="100" spans="2:53" x14ac:dyDescent="0.25">
      <c r="B100" s="65" t="e">
        <f ca="1">IF(AND('1_使用順の確定'!$K$64="OK",BA100&lt;&gt;"-"),BA100,OFFSET(P100,0,$B$89))</f>
        <v>#N/A</v>
      </c>
      <c r="D100" s="65" t="e">
        <f t="shared" ca="1" si="66"/>
        <v>#N/A</v>
      </c>
      <c r="E100" s="65" t="s">
        <v>99</v>
      </c>
      <c r="G100" s="67"/>
      <c r="H100" s="67"/>
      <c r="J100" s="67"/>
      <c r="K100" s="67"/>
      <c r="M100" s="65">
        <v>7</v>
      </c>
      <c r="N100" s="65">
        <v>7</v>
      </c>
      <c r="O100" s="65"/>
      <c r="P100" s="66" t="s">
        <v>216</v>
      </c>
      <c r="Q100" s="6">
        <v>11</v>
      </c>
      <c r="R100" s="6">
        <v>11</v>
      </c>
      <c r="S100" s="6">
        <v>7</v>
      </c>
      <c r="T100" s="6">
        <v>12</v>
      </c>
      <c r="U100" s="6">
        <v>10</v>
      </c>
      <c r="V100" s="6">
        <v>11</v>
      </c>
      <c r="W100" s="6">
        <v>7</v>
      </c>
      <c r="Y100" s="68">
        <v>2</v>
      </c>
      <c r="AA100" s="69">
        <f t="shared" si="67"/>
        <v>9</v>
      </c>
      <c r="AB100" s="69">
        <f t="shared" si="67"/>
        <v>9</v>
      </c>
      <c r="AC100" s="69">
        <f t="shared" si="67"/>
        <v>5</v>
      </c>
      <c r="AD100" s="69">
        <f t="shared" si="67"/>
        <v>10</v>
      </c>
      <c r="AE100" s="69">
        <f t="shared" si="67"/>
        <v>8</v>
      </c>
      <c r="AF100" s="69">
        <f t="shared" si="67"/>
        <v>9</v>
      </c>
      <c r="AG100" s="69">
        <f t="shared" si="67"/>
        <v>5</v>
      </c>
      <c r="AI100" s="71">
        <f t="shared" si="77"/>
        <v>3</v>
      </c>
      <c r="AJ100" s="71">
        <f t="shared" si="71"/>
        <v>3</v>
      </c>
      <c r="AK100" s="71">
        <f t="shared" si="72"/>
        <v>2</v>
      </c>
      <c r="AL100" s="71">
        <f t="shared" si="73"/>
        <v>3</v>
      </c>
      <c r="AM100" s="71">
        <f t="shared" si="74"/>
        <v>3</v>
      </c>
      <c r="AN100" s="71">
        <f t="shared" si="75"/>
        <v>3</v>
      </c>
      <c r="AO100" s="71">
        <f t="shared" si="76"/>
        <v>2</v>
      </c>
      <c r="AQ100" s="69">
        <f t="shared" si="70"/>
        <v>14</v>
      </c>
      <c r="AR100" s="69">
        <f t="shared" si="70"/>
        <v>14</v>
      </c>
      <c r="AS100" s="69">
        <f t="shared" si="68"/>
        <v>9</v>
      </c>
      <c r="AT100" s="69">
        <f t="shared" si="68"/>
        <v>15</v>
      </c>
      <c r="AU100" s="69">
        <f t="shared" si="68"/>
        <v>13</v>
      </c>
      <c r="AV100" s="69">
        <f t="shared" si="68"/>
        <v>14</v>
      </c>
      <c r="AW100" s="69">
        <f t="shared" si="68"/>
        <v>9</v>
      </c>
      <c r="AY100" s="71">
        <f>'1_使用順の確定'!K49</f>
        <v>0</v>
      </c>
      <c r="AZ100" s="72">
        <v>11</v>
      </c>
      <c r="BA100" s="71" t="str">
        <f t="shared" si="69"/>
        <v>-</v>
      </c>
    </row>
    <row r="101" spans="2:53" x14ac:dyDescent="0.25">
      <c r="B101" s="65" t="e">
        <f ca="1">IF(AND('1_使用順の確定'!$K$64="OK",BA101&lt;&gt;"-"),BA101,OFFSET(P101,0,$B$89))</f>
        <v>#N/A</v>
      </c>
      <c r="D101" s="65" t="e">
        <f t="shared" ca="1" si="66"/>
        <v>#N/A</v>
      </c>
      <c r="E101" s="65" t="s">
        <v>100</v>
      </c>
      <c r="G101" s="67"/>
      <c r="H101" s="67"/>
      <c r="J101" s="67"/>
      <c r="K101" s="67"/>
      <c r="M101" s="65">
        <v>8</v>
      </c>
      <c r="N101" s="65">
        <v>8</v>
      </c>
      <c r="O101" s="65"/>
      <c r="P101" s="66" t="s">
        <v>217</v>
      </c>
      <c r="Q101" s="6">
        <v>12</v>
      </c>
      <c r="R101" s="6">
        <v>12</v>
      </c>
      <c r="S101" s="6">
        <v>8</v>
      </c>
      <c r="T101" s="6">
        <v>11</v>
      </c>
      <c r="U101" s="6">
        <v>12</v>
      </c>
      <c r="V101" s="6">
        <v>12</v>
      </c>
      <c r="W101" s="6">
        <v>8</v>
      </c>
      <c r="Y101" s="68">
        <v>2</v>
      </c>
      <c r="AA101" s="69">
        <f t="shared" si="67"/>
        <v>10</v>
      </c>
      <c r="AB101" s="69">
        <f t="shared" si="67"/>
        <v>10</v>
      </c>
      <c r="AC101" s="69">
        <f t="shared" si="67"/>
        <v>6</v>
      </c>
      <c r="AD101" s="69">
        <f t="shared" si="67"/>
        <v>9</v>
      </c>
      <c r="AE101" s="69">
        <f t="shared" si="67"/>
        <v>10</v>
      </c>
      <c r="AF101" s="69">
        <f t="shared" si="67"/>
        <v>10</v>
      </c>
      <c r="AG101" s="69">
        <f t="shared" si="67"/>
        <v>6</v>
      </c>
      <c r="AI101" s="71">
        <f t="shared" si="77"/>
        <v>3</v>
      </c>
      <c r="AJ101" s="71">
        <f t="shared" si="71"/>
        <v>3</v>
      </c>
      <c r="AK101" s="71">
        <f t="shared" si="72"/>
        <v>2</v>
      </c>
      <c r="AL101" s="71">
        <f t="shared" si="73"/>
        <v>3</v>
      </c>
      <c r="AM101" s="71">
        <f t="shared" si="74"/>
        <v>3</v>
      </c>
      <c r="AN101" s="71">
        <f t="shared" si="75"/>
        <v>3</v>
      </c>
      <c r="AO101" s="71">
        <f t="shared" si="76"/>
        <v>2</v>
      </c>
      <c r="AQ101" s="69">
        <f t="shared" si="70"/>
        <v>15</v>
      </c>
      <c r="AR101" s="69">
        <f t="shared" si="70"/>
        <v>15</v>
      </c>
      <c r="AS101" s="69">
        <f t="shared" si="68"/>
        <v>10</v>
      </c>
      <c r="AT101" s="69">
        <f t="shared" si="68"/>
        <v>14</v>
      </c>
      <c r="AU101" s="69">
        <f t="shared" si="68"/>
        <v>15</v>
      </c>
      <c r="AV101" s="69">
        <f t="shared" si="68"/>
        <v>15</v>
      </c>
      <c r="AW101" s="69">
        <f t="shared" si="68"/>
        <v>10</v>
      </c>
      <c r="AY101" s="71">
        <f>'1_使用順の確定'!K50</f>
        <v>0</v>
      </c>
      <c r="AZ101" s="72">
        <v>12</v>
      </c>
      <c r="BA101" s="71" t="str">
        <f t="shared" si="69"/>
        <v>-</v>
      </c>
    </row>
    <row r="102" spans="2:53" x14ac:dyDescent="0.25">
      <c r="B102" s="65" t="e">
        <f ca="1">IF(AND('1_使用順の確定'!$K$64="OK",BA102&lt;&gt;"-"),BA102,OFFSET(P102,0,$B$89))</f>
        <v>#N/A</v>
      </c>
      <c r="D102" s="65" t="e">
        <f t="shared" ca="1" si="66"/>
        <v>#N/A</v>
      </c>
      <c r="E102" s="65" t="s">
        <v>101</v>
      </c>
      <c r="G102" s="67"/>
      <c r="H102" s="67"/>
      <c r="J102" s="67"/>
      <c r="K102" s="67"/>
      <c r="M102" s="65">
        <v>9</v>
      </c>
      <c r="N102" s="65">
        <v>9</v>
      </c>
      <c r="O102" s="65"/>
      <c r="P102" s="66" t="s">
        <v>218</v>
      </c>
      <c r="Q102" s="6">
        <v>13</v>
      </c>
      <c r="R102" s="6">
        <v>13</v>
      </c>
      <c r="S102" s="6">
        <v>13</v>
      </c>
      <c r="T102" s="6">
        <v>13</v>
      </c>
      <c r="U102" s="6">
        <v>13</v>
      </c>
      <c r="V102" s="6">
        <v>17</v>
      </c>
      <c r="W102" s="6">
        <v>17</v>
      </c>
      <c r="Y102" s="68">
        <v>2</v>
      </c>
      <c r="AA102" s="69">
        <f t="shared" si="67"/>
        <v>11</v>
      </c>
      <c r="AB102" s="69">
        <f t="shared" si="67"/>
        <v>11</v>
      </c>
      <c r="AC102" s="69">
        <f t="shared" si="67"/>
        <v>11</v>
      </c>
      <c r="AD102" s="69">
        <f t="shared" si="67"/>
        <v>11</v>
      </c>
      <c r="AE102" s="69">
        <f t="shared" si="67"/>
        <v>11</v>
      </c>
      <c r="AF102" s="69">
        <f t="shared" si="67"/>
        <v>15</v>
      </c>
      <c r="AG102" s="69">
        <f t="shared" si="67"/>
        <v>15</v>
      </c>
      <c r="AI102" s="71">
        <f t="shared" si="77"/>
        <v>4</v>
      </c>
      <c r="AJ102" s="71">
        <f t="shared" si="71"/>
        <v>4</v>
      </c>
      <c r="AK102" s="71">
        <f t="shared" si="72"/>
        <v>4</v>
      </c>
      <c r="AL102" s="71">
        <f t="shared" si="73"/>
        <v>4</v>
      </c>
      <c r="AM102" s="71">
        <f t="shared" si="74"/>
        <v>4</v>
      </c>
      <c r="AN102" s="71">
        <f t="shared" si="75"/>
        <v>4</v>
      </c>
      <c r="AO102" s="71">
        <f t="shared" si="76"/>
        <v>4</v>
      </c>
      <c r="AQ102" s="69">
        <f t="shared" si="70"/>
        <v>17</v>
      </c>
      <c r="AR102" s="69">
        <f t="shared" si="70"/>
        <v>17</v>
      </c>
      <c r="AS102" s="69">
        <f t="shared" si="68"/>
        <v>17</v>
      </c>
      <c r="AT102" s="69">
        <f t="shared" si="68"/>
        <v>17</v>
      </c>
      <c r="AU102" s="69">
        <f t="shared" si="68"/>
        <v>17</v>
      </c>
      <c r="AV102" s="69">
        <f t="shared" si="68"/>
        <v>21</v>
      </c>
      <c r="AW102" s="69">
        <f t="shared" si="68"/>
        <v>21</v>
      </c>
      <c r="AY102" s="71">
        <f>'1_使用順の確定'!K51</f>
        <v>0</v>
      </c>
      <c r="AZ102" s="72">
        <v>13</v>
      </c>
      <c r="BA102" s="71" t="str">
        <f t="shared" si="69"/>
        <v>-</v>
      </c>
    </row>
    <row r="103" spans="2:53" x14ac:dyDescent="0.25">
      <c r="B103" s="65" t="e">
        <f ca="1">IF(AND('1_使用順の確定'!$K$64="OK",BA103&lt;&gt;"-"),BA103,OFFSET(P103,0,$B$89))</f>
        <v>#N/A</v>
      </c>
      <c r="D103" s="65" t="e">
        <f t="shared" ca="1" si="66"/>
        <v>#N/A</v>
      </c>
      <c r="E103" s="65" t="s">
        <v>102</v>
      </c>
      <c r="G103" s="67"/>
      <c r="H103" s="67"/>
      <c r="J103" s="67"/>
      <c r="K103" s="67"/>
      <c r="M103" s="65">
        <v>10</v>
      </c>
      <c r="N103" s="65">
        <v>10</v>
      </c>
      <c r="O103" s="65"/>
      <c r="P103" s="66" t="s">
        <v>219</v>
      </c>
      <c r="Q103" s="6">
        <v>14</v>
      </c>
      <c r="R103" s="6">
        <v>14</v>
      </c>
      <c r="S103" s="6">
        <v>14</v>
      </c>
      <c r="T103" s="6">
        <v>14</v>
      </c>
      <c r="U103" s="6">
        <v>14</v>
      </c>
      <c r="V103" s="6">
        <v>18</v>
      </c>
      <c r="W103" s="6">
        <v>18</v>
      </c>
      <c r="Y103" s="68">
        <v>2</v>
      </c>
      <c r="AA103" s="69">
        <f t="shared" si="67"/>
        <v>12</v>
      </c>
      <c r="AB103" s="69">
        <f t="shared" si="67"/>
        <v>12</v>
      </c>
      <c r="AC103" s="69">
        <f t="shared" si="67"/>
        <v>12</v>
      </c>
      <c r="AD103" s="69">
        <f t="shared" si="67"/>
        <v>12</v>
      </c>
      <c r="AE103" s="69">
        <f t="shared" si="67"/>
        <v>12</v>
      </c>
      <c r="AF103" s="69">
        <f t="shared" si="67"/>
        <v>16</v>
      </c>
      <c r="AG103" s="69">
        <f t="shared" si="67"/>
        <v>16</v>
      </c>
      <c r="AI103" s="71">
        <f t="shared" si="77"/>
        <v>4</v>
      </c>
      <c r="AJ103" s="71">
        <f t="shared" si="71"/>
        <v>4</v>
      </c>
      <c r="AK103" s="71">
        <f t="shared" si="72"/>
        <v>4</v>
      </c>
      <c r="AL103" s="71">
        <f t="shared" si="73"/>
        <v>4</v>
      </c>
      <c r="AM103" s="71">
        <f t="shared" si="74"/>
        <v>4</v>
      </c>
      <c r="AN103" s="71">
        <f t="shared" si="75"/>
        <v>4</v>
      </c>
      <c r="AO103" s="71">
        <f t="shared" si="76"/>
        <v>4</v>
      </c>
      <c r="AQ103" s="69">
        <f t="shared" si="70"/>
        <v>18</v>
      </c>
      <c r="AR103" s="69">
        <f t="shared" si="70"/>
        <v>18</v>
      </c>
      <c r="AS103" s="69">
        <f t="shared" si="68"/>
        <v>18</v>
      </c>
      <c r="AT103" s="69">
        <f t="shared" si="68"/>
        <v>18</v>
      </c>
      <c r="AU103" s="69">
        <f t="shared" si="68"/>
        <v>18</v>
      </c>
      <c r="AV103" s="69">
        <f t="shared" si="68"/>
        <v>22</v>
      </c>
      <c r="AW103" s="69">
        <f>W103+AO103</f>
        <v>22</v>
      </c>
      <c r="AY103" s="71">
        <f>'1_使用順の確定'!K52</f>
        <v>0</v>
      </c>
      <c r="AZ103" s="72">
        <v>14</v>
      </c>
      <c r="BA103" s="71" t="str">
        <f t="shared" si="69"/>
        <v>-</v>
      </c>
    </row>
    <row r="104" spans="2:53" x14ac:dyDescent="0.25">
      <c r="B104" s="65" t="e">
        <f ca="1">IF(AND('1_使用順の確定'!$K$64="OK",BA104&lt;&gt;"-"),BA104,OFFSET(P104,0,$B$89))</f>
        <v>#N/A</v>
      </c>
      <c r="D104" s="65" t="e">
        <f t="shared" ca="1" si="66"/>
        <v>#N/A</v>
      </c>
      <c r="E104" s="65" t="s">
        <v>103</v>
      </c>
      <c r="G104" s="67"/>
      <c r="H104" s="67"/>
      <c r="J104" s="67"/>
      <c r="K104" s="67"/>
      <c r="M104" s="65">
        <v>11</v>
      </c>
      <c r="N104" s="65">
        <v>11</v>
      </c>
      <c r="O104" s="65"/>
      <c r="P104" s="66" t="s">
        <v>220</v>
      </c>
      <c r="Q104" s="6">
        <v>15</v>
      </c>
      <c r="R104" s="6">
        <v>15</v>
      </c>
      <c r="S104" s="6">
        <v>15</v>
      </c>
      <c r="T104" s="6">
        <v>15</v>
      </c>
      <c r="U104" s="6">
        <v>15</v>
      </c>
      <c r="V104" s="6">
        <v>19</v>
      </c>
      <c r="W104" s="6">
        <v>19</v>
      </c>
      <c r="Y104" s="68">
        <v>2</v>
      </c>
      <c r="AA104" s="69">
        <f t="shared" si="67"/>
        <v>13</v>
      </c>
      <c r="AB104" s="69">
        <f t="shared" si="67"/>
        <v>13</v>
      </c>
      <c r="AC104" s="69">
        <f t="shared" si="67"/>
        <v>13</v>
      </c>
      <c r="AD104" s="69">
        <f t="shared" si="67"/>
        <v>13</v>
      </c>
      <c r="AE104" s="69">
        <f t="shared" si="67"/>
        <v>13</v>
      </c>
      <c r="AF104" s="69">
        <f t="shared" si="67"/>
        <v>17</v>
      </c>
      <c r="AG104" s="69">
        <f t="shared" si="67"/>
        <v>17</v>
      </c>
      <c r="AI104" s="71">
        <f t="shared" si="77"/>
        <v>4</v>
      </c>
      <c r="AJ104" s="71">
        <f t="shared" si="71"/>
        <v>4</v>
      </c>
      <c r="AK104" s="71">
        <f t="shared" si="72"/>
        <v>4</v>
      </c>
      <c r="AL104" s="71">
        <f t="shared" si="73"/>
        <v>4</v>
      </c>
      <c r="AM104" s="71">
        <f t="shared" si="74"/>
        <v>4</v>
      </c>
      <c r="AN104" s="71">
        <f t="shared" si="75"/>
        <v>4</v>
      </c>
      <c r="AO104" s="71">
        <f t="shared" si="76"/>
        <v>4</v>
      </c>
      <c r="AQ104" s="69">
        <f t="shared" si="70"/>
        <v>19</v>
      </c>
      <c r="AR104" s="69">
        <f t="shared" si="70"/>
        <v>19</v>
      </c>
      <c r="AS104" s="69">
        <f t="shared" si="68"/>
        <v>19</v>
      </c>
      <c r="AT104" s="69">
        <f t="shared" si="68"/>
        <v>19</v>
      </c>
      <c r="AU104" s="69">
        <f t="shared" si="68"/>
        <v>19</v>
      </c>
      <c r="AV104" s="69">
        <f t="shared" si="68"/>
        <v>23</v>
      </c>
      <c r="AW104" s="69">
        <f t="shared" si="68"/>
        <v>23</v>
      </c>
      <c r="AY104" s="71">
        <f>'1_使用順の確定'!K53</f>
        <v>0</v>
      </c>
      <c r="AZ104" s="72">
        <v>15</v>
      </c>
      <c r="BA104" s="71" t="str">
        <f t="shared" si="69"/>
        <v>-</v>
      </c>
    </row>
    <row r="105" spans="2:53" x14ac:dyDescent="0.25">
      <c r="B105" s="65" t="e">
        <f ca="1">IF(AND('1_使用順の確定'!$K$64="OK",BA105&lt;&gt;"-"),BA105,OFFSET(P105,0,$B$89))</f>
        <v>#N/A</v>
      </c>
      <c r="D105" s="65" t="e">
        <f t="shared" ca="1" si="66"/>
        <v>#N/A</v>
      </c>
      <c r="E105" s="65" t="s">
        <v>104</v>
      </c>
      <c r="G105" s="67"/>
      <c r="H105" s="67"/>
      <c r="J105" s="67"/>
      <c r="K105" s="67"/>
      <c r="M105" s="65">
        <v>12</v>
      </c>
      <c r="N105" s="65">
        <v>12</v>
      </c>
      <c r="O105" s="65"/>
      <c r="P105" s="66" t="s">
        <v>221</v>
      </c>
      <c r="Q105" s="6">
        <v>16</v>
      </c>
      <c r="R105" s="6">
        <v>16</v>
      </c>
      <c r="S105" s="6">
        <v>16</v>
      </c>
      <c r="T105" s="6">
        <v>16</v>
      </c>
      <c r="U105" s="6">
        <v>16</v>
      </c>
      <c r="V105" s="6">
        <v>20</v>
      </c>
      <c r="W105" s="6">
        <v>20</v>
      </c>
      <c r="Y105" s="68">
        <v>2</v>
      </c>
      <c r="AA105" s="69">
        <f t="shared" si="67"/>
        <v>14</v>
      </c>
      <c r="AB105" s="69">
        <f t="shared" si="67"/>
        <v>14</v>
      </c>
      <c r="AC105" s="69">
        <f t="shared" si="67"/>
        <v>14</v>
      </c>
      <c r="AD105" s="69">
        <f t="shared" si="67"/>
        <v>14</v>
      </c>
      <c r="AE105" s="69">
        <f t="shared" si="67"/>
        <v>14</v>
      </c>
      <c r="AF105" s="69">
        <f t="shared" si="67"/>
        <v>18</v>
      </c>
      <c r="AG105" s="69">
        <f t="shared" si="67"/>
        <v>18</v>
      </c>
      <c r="AI105" s="71">
        <f t="shared" si="77"/>
        <v>4</v>
      </c>
      <c r="AJ105" s="71">
        <f t="shared" si="71"/>
        <v>4</v>
      </c>
      <c r="AK105" s="71">
        <f t="shared" si="72"/>
        <v>4</v>
      </c>
      <c r="AL105" s="71">
        <f t="shared" si="73"/>
        <v>4</v>
      </c>
      <c r="AM105" s="71">
        <f t="shared" si="74"/>
        <v>4</v>
      </c>
      <c r="AN105" s="71">
        <f t="shared" si="75"/>
        <v>4</v>
      </c>
      <c r="AO105" s="71">
        <f t="shared" si="76"/>
        <v>4</v>
      </c>
      <c r="AQ105" s="69">
        <f t="shared" si="70"/>
        <v>20</v>
      </c>
      <c r="AR105" s="69">
        <f t="shared" si="70"/>
        <v>20</v>
      </c>
      <c r="AS105" s="69">
        <f t="shared" si="68"/>
        <v>20</v>
      </c>
      <c r="AT105" s="69">
        <f t="shared" si="68"/>
        <v>20</v>
      </c>
      <c r="AU105" s="69">
        <f t="shared" si="68"/>
        <v>20</v>
      </c>
      <c r="AV105" s="69">
        <f t="shared" si="68"/>
        <v>24</v>
      </c>
      <c r="AW105" s="69">
        <f t="shared" si="68"/>
        <v>24</v>
      </c>
      <c r="AY105" s="71">
        <f>'1_使用順の確定'!K54</f>
        <v>0</v>
      </c>
      <c r="AZ105" s="72">
        <v>16</v>
      </c>
      <c r="BA105" s="71" t="str">
        <f t="shared" si="69"/>
        <v>-</v>
      </c>
    </row>
    <row r="106" spans="2:53" x14ac:dyDescent="0.25">
      <c r="B106" s="65" t="e">
        <f ca="1">IF(AND('1_使用順の確定'!$K$64="OK",BA106&lt;&gt;"-"),BA106,OFFSET(P106,0,$B$89))</f>
        <v>#N/A</v>
      </c>
      <c r="D106" s="65" t="e">
        <f t="shared" ca="1" si="66"/>
        <v>#N/A</v>
      </c>
      <c r="E106" s="65" t="s">
        <v>105</v>
      </c>
      <c r="G106" s="67"/>
      <c r="H106" s="67"/>
      <c r="J106" s="67"/>
      <c r="K106" s="67"/>
      <c r="M106" s="65">
        <v>13</v>
      </c>
      <c r="N106" s="65">
        <v>13</v>
      </c>
      <c r="O106" s="65"/>
      <c r="P106" s="66" t="s">
        <v>222</v>
      </c>
      <c r="Q106" s="6">
        <v>17</v>
      </c>
      <c r="R106" s="115">
        <v>18</v>
      </c>
      <c r="S106" s="115">
        <v>18</v>
      </c>
      <c r="T106" s="6">
        <v>17</v>
      </c>
      <c r="U106" s="6">
        <v>17</v>
      </c>
      <c r="V106" s="6">
        <v>15</v>
      </c>
      <c r="W106" s="6">
        <v>15</v>
      </c>
      <c r="Y106" s="68">
        <v>2</v>
      </c>
      <c r="AA106" s="69">
        <f t="shared" si="67"/>
        <v>15</v>
      </c>
      <c r="AB106" s="69">
        <f t="shared" si="67"/>
        <v>16</v>
      </c>
      <c r="AC106" s="69">
        <f t="shared" si="67"/>
        <v>16</v>
      </c>
      <c r="AD106" s="69">
        <f t="shared" si="67"/>
        <v>15</v>
      </c>
      <c r="AE106" s="69">
        <f t="shared" si="67"/>
        <v>15</v>
      </c>
      <c r="AF106" s="69">
        <f t="shared" si="67"/>
        <v>13</v>
      </c>
      <c r="AG106" s="69">
        <f t="shared" si="67"/>
        <v>13</v>
      </c>
      <c r="AI106" s="71">
        <f t="shared" si="77"/>
        <v>4</v>
      </c>
      <c r="AJ106" s="71">
        <f t="shared" si="71"/>
        <v>4</v>
      </c>
      <c r="AK106" s="71">
        <f t="shared" si="72"/>
        <v>4</v>
      </c>
      <c r="AL106" s="71">
        <f t="shared" si="73"/>
        <v>4</v>
      </c>
      <c r="AM106" s="71">
        <f t="shared" si="74"/>
        <v>4</v>
      </c>
      <c r="AN106" s="71">
        <f t="shared" si="75"/>
        <v>4</v>
      </c>
      <c r="AO106" s="71">
        <f t="shared" si="76"/>
        <v>4</v>
      </c>
      <c r="AQ106" s="69">
        <f t="shared" si="70"/>
        <v>21</v>
      </c>
      <c r="AR106" s="69">
        <f t="shared" si="70"/>
        <v>22</v>
      </c>
      <c r="AS106" s="69">
        <f t="shared" si="70"/>
        <v>22</v>
      </c>
      <c r="AT106" s="69">
        <f t="shared" si="70"/>
        <v>21</v>
      </c>
      <c r="AU106" s="69">
        <f t="shared" si="70"/>
        <v>21</v>
      </c>
      <c r="AV106" s="69">
        <f t="shared" si="70"/>
        <v>19</v>
      </c>
      <c r="AW106" s="69">
        <f t="shared" si="70"/>
        <v>19</v>
      </c>
      <c r="AY106" s="71">
        <f>'1_使用順の確定'!K55</f>
        <v>0</v>
      </c>
      <c r="AZ106" s="72">
        <v>17</v>
      </c>
      <c r="BA106" s="71" t="str">
        <f t="shared" si="69"/>
        <v>-</v>
      </c>
    </row>
    <row r="107" spans="2:53" x14ac:dyDescent="0.25">
      <c r="B107" s="65" t="e">
        <f ca="1">IF(AND('1_使用順の確定'!$K$64="OK",BA107&lt;&gt;"-"),BA107,OFFSET(P107,0,$B$89))</f>
        <v>#N/A</v>
      </c>
      <c r="D107" s="65" t="e">
        <f t="shared" ca="1" si="66"/>
        <v>#N/A</v>
      </c>
      <c r="E107" s="65" t="s">
        <v>106</v>
      </c>
      <c r="G107" s="67"/>
      <c r="H107" s="67"/>
      <c r="J107" s="67"/>
      <c r="K107" s="67"/>
      <c r="M107" s="65">
        <v>14</v>
      </c>
      <c r="N107" s="65">
        <v>14</v>
      </c>
      <c r="O107" s="65"/>
      <c r="P107" s="66" t="s">
        <v>223</v>
      </c>
      <c r="Q107" s="6">
        <v>18</v>
      </c>
      <c r="R107" s="115">
        <v>17</v>
      </c>
      <c r="S107" s="115">
        <v>17</v>
      </c>
      <c r="T107" s="6">
        <v>18</v>
      </c>
      <c r="U107" s="6">
        <v>20</v>
      </c>
      <c r="V107" s="6">
        <v>16</v>
      </c>
      <c r="W107" s="6">
        <v>16</v>
      </c>
      <c r="Y107" s="68">
        <v>2</v>
      </c>
      <c r="AA107" s="69">
        <f t="shared" si="67"/>
        <v>16</v>
      </c>
      <c r="AB107" s="69">
        <f t="shared" si="67"/>
        <v>15</v>
      </c>
      <c r="AC107" s="69">
        <f t="shared" si="67"/>
        <v>15</v>
      </c>
      <c r="AD107" s="69">
        <f t="shared" si="67"/>
        <v>16</v>
      </c>
      <c r="AE107" s="69">
        <f t="shared" si="67"/>
        <v>18</v>
      </c>
      <c r="AF107" s="69">
        <f t="shared" si="67"/>
        <v>14</v>
      </c>
      <c r="AG107" s="69">
        <f t="shared" si="67"/>
        <v>14</v>
      </c>
      <c r="AI107" s="71">
        <f t="shared" si="77"/>
        <v>4</v>
      </c>
      <c r="AJ107" s="71">
        <f t="shared" si="71"/>
        <v>4</v>
      </c>
      <c r="AK107" s="71">
        <f t="shared" si="72"/>
        <v>4</v>
      </c>
      <c r="AL107" s="71">
        <f t="shared" si="73"/>
        <v>4</v>
      </c>
      <c r="AM107" s="71">
        <f t="shared" si="74"/>
        <v>4</v>
      </c>
      <c r="AN107" s="71">
        <f t="shared" si="75"/>
        <v>4</v>
      </c>
      <c r="AO107" s="71">
        <f t="shared" si="76"/>
        <v>4</v>
      </c>
      <c r="AQ107" s="69">
        <f t="shared" si="70"/>
        <v>22</v>
      </c>
      <c r="AR107" s="69">
        <f t="shared" si="70"/>
        <v>21</v>
      </c>
      <c r="AS107" s="69">
        <f t="shared" si="70"/>
        <v>21</v>
      </c>
      <c r="AT107" s="69">
        <f t="shared" si="70"/>
        <v>22</v>
      </c>
      <c r="AU107" s="69">
        <f t="shared" si="70"/>
        <v>24</v>
      </c>
      <c r="AV107" s="69">
        <f t="shared" si="70"/>
        <v>20</v>
      </c>
      <c r="AW107" s="69">
        <f t="shared" si="70"/>
        <v>20</v>
      </c>
      <c r="AY107" s="71">
        <f>'1_使用順の確定'!K56</f>
        <v>0</v>
      </c>
      <c r="AZ107" s="72">
        <v>18</v>
      </c>
      <c r="BA107" s="71" t="str">
        <f t="shared" si="69"/>
        <v>-</v>
      </c>
    </row>
    <row r="108" spans="2:53" x14ac:dyDescent="0.25">
      <c r="B108" s="65" t="e">
        <f ca="1">IF(AND('1_使用順の確定'!$K$64="OK",BA108&lt;&gt;"-"),BA108,OFFSET(P108,0,$B$89))</f>
        <v>#N/A</v>
      </c>
      <c r="D108" s="65" t="e">
        <f t="shared" ca="1" si="66"/>
        <v>#N/A</v>
      </c>
      <c r="E108" s="65" t="s">
        <v>107</v>
      </c>
      <c r="G108" s="67"/>
      <c r="H108" s="67"/>
      <c r="J108" s="67"/>
      <c r="K108" s="67"/>
      <c r="M108" s="65">
        <v>15</v>
      </c>
      <c r="N108" s="65">
        <v>15</v>
      </c>
      <c r="O108" s="65"/>
      <c r="P108" s="66" t="s">
        <v>224</v>
      </c>
      <c r="Q108" s="6">
        <v>19</v>
      </c>
      <c r="R108" s="115">
        <v>19</v>
      </c>
      <c r="S108" s="115">
        <v>19</v>
      </c>
      <c r="T108" s="6">
        <v>19</v>
      </c>
      <c r="U108" s="6">
        <v>18</v>
      </c>
      <c r="V108" s="6">
        <v>13</v>
      </c>
      <c r="W108" s="6">
        <v>13</v>
      </c>
      <c r="Y108" s="68">
        <v>2</v>
      </c>
      <c r="AA108" s="69">
        <f t="shared" si="67"/>
        <v>17</v>
      </c>
      <c r="AB108" s="69">
        <f t="shared" si="67"/>
        <v>17</v>
      </c>
      <c r="AC108" s="69">
        <f t="shared" si="67"/>
        <v>17</v>
      </c>
      <c r="AD108" s="69">
        <f t="shared" si="67"/>
        <v>17</v>
      </c>
      <c r="AE108" s="69">
        <f t="shared" si="67"/>
        <v>16</v>
      </c>
      <c r="AF108" s="69">
        <f t="shared" si="67"/>
        <v>11</v>
      </c>
      <c r="AG108" s="69">
        <f t="shared" si="67"/>
        <v>11</v>
      </c>
      <c r="AI108" s="71">
        <f t="shared" si="77"/>
        <v>4</v>
      </c>
      <c r="AJ108" s="71">
        <f t="shared" si="71"/>
        <v>4</v>
      </c>
      <c r="AK108" s="71">
        <f t="shared" si="72"/>
        <v>4</v>
      </c>
      <c r="AL108" s="71">
        <f t="shared" si="73"/>
        <v>4</v>
      </c>
      <c r="AM108" s="71">
        <f t="shared" si="74"/>
        <v>4</v>
      </c>
      <c r="AN108" s="71">
        <f t="shared" si="75"/>
        <v>4</v>
      </c>
      <c r="AO108" s="71">
        <f t="shared" si="76"/>
        <v>4</v>
      </c>
      <c r="AQ108" s="69">
        <f t="shared" si="70"/>
        <v>23</v>
      </c>
      <c r="AR108" s="69">
        <f t="shared" si="70"/>
        <v>23</v>
      </c>
      <c r="AS108" s="69">
        <f t="shared" si="70"/>
        <v>23</v>
      </c>
      <c r="AT108" s="69">
        <f t="shared" si="70"/>
        <v>23</v>
      </c>
      <c r="AU108" s="69">
        <f t="shared" si="70"/>
        <v>22</v>
      </c>
      <c r="AV108" s="69">
        <f t="shared" si="70"/>
        <v>17</v>
      </c>
      <c r="AW108" s="69">
        <f t="shared" si="70"/>
        <v>17</v>
      </c>
      <c r="AY108" s="71">
        <f>'1_使用順の確定'!K57</f>
        <v>0</v>
      </c>
      <c r="AZ108" s="72">
        <v>19</v>
      </c>
      <c r="BA108" s="71" t="str">
        <f t="shared" si="69"/>
        <v>-</v>
      </c>
    </row>
    <row r="109" spans="2:53" x14ac:dyDescent="0.25">
      <c r="B109" s="65" t="e">
        <f ca="1">IF(AND('1_使用順の確定'!$K$64="OK",BA109&lt;&gt;"-"),BA109,OFFSET(P109,0,$B$89))</f>
        <v>#N/A</v>
      </c>
      <c r="D109" s="65" t="e">
        <f t="shared" ca="1" si="66"/>
        <v>#N/A</v>
      </c>
      <c r="E109" s="65" t="s">
        <v>108</v>
      </c>
      <c r="G109" s="67"/>
      <c r="H109" s="67"/>
      <c r="J109" s="67"/>
      <c r="K109" s="67"/>
      <c r="M109" s="65">
        <v>16</v>
      </c>
      <c r="N109" s="65">
        <v>16</v>
      </c>
      <c r="O109" s="65"/>
      <c r="P109" s="66" t="s">
        <v>225</v>
      </c>
      <c r="Q109" s="6">
        <v>20</v>
      </c>
      <c r="R109" s="6">
        <v>20</v>
      </c>
      <c r="S109" s="6">
        <v>20</v>
      </c>
      <c r="T109" s="6">
        <v>20</v>
      </c>
      <c r="U109" s="6">
        <v>19</v>
      </c>
      <c r="V109" s="6">
        <v>14</v>
      </c>
      <c r="W109" s="6">
        <v>14</v>
      </c>
      <c r="Y109" s="68">
        <v>2</v>
      </c>
      <c r="AA109" s="69">
        <f t="shared" si="67"/>
        <v>18</v>
      </c>
      <c r="AB109" s="69">
        <f t="shared" si="67"/>
        <v>18</v>
      </c>
      <c r="AC109" s="69">
        <f t="shared" si="67"/>
        <v>18</v>
      </c>
      <c r="AD109" s="69">
        <f t="shared" si="67"/>
        <v>18</v>
      </c>
      <c r="AE109" s="69">
        <f t="shared" si="67"/>
        <v>17</v>
      </c>
      <c r="AF109" s="69">
        <f t="shared" si="67"/>
        <v>12</v>
      </c>
      <c r="AG109" s="69">
        <f t="shared" si="67"/>
        <v>12</v>
      </c>
      <c r="AI109" s="71">
        <f t="shared" si="77"/>
        <v>4</v>
      </c>
      <c r="AJ109" s="71">
        <f t="shared" si="71"/>
        <v>4</v>
      </c>
      <c r="AK109" s="71">
        <f t="shared" si="72"/>
        <v>4</v>
      </c>
      <c r="AL109" s="71">
        <f t="shared" si="73"/>
        <v>4</v>
      </c>
      <c r="AM109" s="71">
        <f t="shared" si="74"/>
        <v>4</v>
      </c>
      <c r="AN109" s="71">
        <f t="shared" si="75"/>
        <v>4</v>
      </c>
      <c r="AO109" s="71">
        <f t="shared" si="76"/>
        <v>4</v>
      </c>
      <c r="AQ109" s="69">
        <f t="shared" si="70"/>
        <v>24</v>
      </c>
      <c r="AR109" s="69">
        <f t="shared" si="70"/>
        <v>24</v>
      </c>
      <c r="AS109" s="69">
        <f t="shared" si="70"/>
        <v>24</v>
      </c>
      <c r="AT109" s="69">
        <f t="shared" si="70"/>
        <v>24</v>
      </c>
      <c r="AU109" s="69">
        <f t="shared" si="70"/>
        <v>23</v>
      </c>
      <c r="AV109" s="69">
        <f t="shared" si="70"/>
        <v>18</v>
      </c>
      <c r="AW109" s="69">
        <f t="shared" si="70"/>
        <v>18</v>
      </c>
      <c r="AY109" s="71">
        <f>'1_使用順の確定'!K58</f>
        <v>0</v>
      </c>
      <c r="AZ109" s="72">
        <v>20</v>
      </c>
      <c r="BA109" s="71" t="str">
        <f t="shared" si="69"/>
        <v>-</v>
      </c>
    </row>
    <row r="110" spans="2:53" x14ac:dyDescent="0.25">
      <c r="B110" s="65" t="e">
        <f ca="1">IF(AND('1_使用順の確定'!$K$64="OK",BA110&lt;&gt;"-"),BA110,OFFSET(P110,0,$B$89))</f>
        <v>#N/A</v>
      </c>
      <c r="D110" s="65" t="e">
        <f t="shared" ca="1" si="66"/>
        <v>#N/A</v>
      </c>
      <c r="E110" s="65" t="s">
        <v>109</v>
      </c>
      <c r="G110" s="67"/>
      <c r="H110" s="67"/>
      <c r="J110" s="67"/>
      <c r="K110" s="67"/>
      <c r="M110" s="65" t="s">
        <v>251</v>
      </c>
      <c r="N110" s="65"/>
      <c r="O110" s="65">
        <v>0</v>
      </c>
      <c r="P110" s="66" t="s">
        <v>226</v>
      </c>
      <c r="Q110" s="6">
        <v>21</v>
      </c>
      <c r="R110" s="6">
        <v>21</v>
      </c>
      <c r="S110" s="6">
        <v>21</v>
      </c>
      <c r="T110" s="6">
        <v>21</v>
      </c>
      <c r="U110" s="6">
        <v>21</v>
      </c>
      <c r="V110" s="6">
        <v>21</v>
      </c>
      <c r="W110" s="6">
        <v>21</v>
      </c>
      <c r="Y110" s="73"/>
      <c r="AA110" s="73"/>
      <c r="AB110" s="73"/>
      <c r="AC110" s="73"/>
      <c r="AD110" s="73"/>
      <c r="AE110" s="73"/>
      <c r="AF110" s="73"/>
      <c r="AG110" s="73"/>
      <c r="AI110" s="64">
        <v>5</v>
      </c>
      <c r="AJ110" s="64">
        <v>5</v>
      </c>
      <c r="AK110" s="64">
        <v>5</v>
      </c>
      <c r="AL110" s="64">
        <v>5</v>
      </c>
      <c r="AM110" s="64">
        <v>5</v>
      </c>
      <c r="AN110" s="64">
        <v>5</v>
      </c>
      <c r="AO110" s="64">
        <v>5</v>
      </c>
      <c r="AQ110" s="74">
        <f t="shared" ref="AQ110:AW113" si="78">$O110+AI110</f>
        <v>5</v>
      </c>
      <c r="AR110" s="74">
        <f t="shared" si="78"/>
        <v>5</v>
      </c>
      <c r="AS110" s="74">
        <f t="shared" si="78"/>
        <v>5</v>
      </c>
      <c r="AT110" s="74">
        <f t="shared" si="78"/>
        <v>5</v>
      </c>
      <c r="AU110" s="74">
        <f t="shared" si="78"/>
        <v>5</v>
      </c>
      <c r="AV110" s="74">
        <f t="shared" si="78"/>
        <v>5</v>
      </c>
      <c r="AW110" s="74">
        <f t="shared" si="78"/>
        <v>5</v>
      </c>
      <c r="AY110" s="71">
        <f>'1_使用順の確定'!K59</f>
        <v>0</v>
      </c>
      <c r="AZ110" s="72">
        <v>21</v>
      </c>
      <c r="BA110" s="71" t="str">
        <f t="shared" si="69"/>
        <v>-</v>
      </c>
    </row>
    <row r="111" spans="2:53" x14ac:dyDescent="0.25">
      <c r="B111" s="65" t="e">
        <f ca="1">IF(AND('1_使用順の確定'!$K$64="OK",BA111&lt;&gt;"-"),BA111,OFFSET(P111,0,$B$89))</f>
        <v>#N/A</v>
      </c>
      <c r="D111" s="65" t="e">
        <f t="shared" ca="1" si="66"/>
        <v>#N/A</v>
      </c>
      <c r="E111" s="65" t="s">
        <v>110</v>
      </c>
      <c r="G111" s="67"/>
      <c r="H111" s="67"/>
      <c r="J111" s="67"/>
      <c r="K111" s="67"/>
      <c r="M111" s="65" t="s">
        <v>252</v>
      </c>
      <c r="N111" s="65"/>
      <c r="O111" s="65">
        <v>0</v>
      </c>
      <c r="P111" s="66" t="s">
        <v>227</v>
      </c>
      <c r="Q111" s="6">
        <v>22</v>
      </c>
      <c r="R111" s="6">
        <v>22</v>
      </c>
      <c r="S111" s="6">
        <v>22</v>
      </c>
      <c r="T111" s="6">
        <v>22</v>
      </c>
      <c r="U111" s="6">
        <v>22</v>
      </c>
      <c r="V111" s="6">
        <v>22</v>
      </c>
      <c r="W111" s="6">
        <v>22</v>
      </c>
      <c r="Y111" s="73"/>
      <c r="AA111" s="73"/>
      <c r="AB111" s="73"/>
      <c r="AC111" s="73"/>
      <c r="AD111" s="73"/>
      <c r="AE111" s="73"/>
      <c r="AF111" s="73"/>
      <c r="AG111" s="73"/>
      <c r="AI111" s="64">
        <v>6</v>
      </c>
      <c r="AJ111" s="64">
        <v>6</v>
      </c>
      <c r="AK111" s="64">
        <v>6</v>
      </c>
      <c r="AL111" s="64">
        <v>6</v>
      </c>
      <c r="AM111" s="64">
        <v>6</v>
      </c>
      <c r="AN111" s="64">
        <v>6</v>
      </c>
      <c r="AO111" s="64">
        <v>6</v>
      </c>
      <c r="AQ111" s="74">
        <f t="shared" si="78"/>
        <v>6</v>
      </c>
      <c r="AR111" s="74">
        <f t="shared" si="78"/>
        <v>6</v>
      </c>
      <c r="AS111" s="74">
        <f t="shared" si="78"/>
        <v>6</v>
      </c>
      <c r="AT111" s="74">
        <f t="shared" si="78"/>
        <v>6</v>
      </c>
      <c r="AU111" s="74">
        <f t="shared" si="78"/>
        <v>6</v>
      </c>
      <c r="AV111" s="74">
        <f t="shared" si="78"/>
        <v>6</v>
      </c>
      <c r="AW111" s="74">
        <f t="shared" si="78"/>
        <v>6</v>
      </c>
      <c r="AY111" s="71">
        <f>'1_使用順の確定'!K60</f>
        <v>0</v>
      </c>
      <c r="AZ111" s="72">
        <v>22</v>
      </c>
      <c r="BA111" s="71" t="str">
        <f t="shared" si="69"/>
        <v>-</v>
      </c>
    </row>
    <row r="112" spans="2:53" x14ac:dyDescent="0.25">
      <c r="B112" s="65" t="e">
        <f ca="1">IF(AND('1_使用順の確定'!$K$64="OK",BA112&lt;&gt;"-"),BA112,OFFSET(P112,0,$B$89))</f>
        <v>#N/A</v>
      </c>
      <c r="D112" s="65" t="e">
        <f t="shared" ca="1" si="66"/>
        <v>#N/A</v>
      </c>
      <c r="E112" s="65" t="s">
        <v>111</v>
      </c>
      <c r="G112" s="67"/>
      <c r="H112" s="67"/>
      <c r="J112" s="67"/>
      <c r="K112" s="67"/>
      <c r="M112" s="65" t="s">
        <v>253</v>
      </c>
      <c r="N112" s="65"/>
      <c r="O112" s="65">
        <v>4</v>
      </c>
      <c r="P112" s="66" t="s">
        <v>228</v>
      </c>
      <c r="Q112" s="6">
        <v>23</v>
      </c>
      <c r="R112" s="6">
        <v>23</v>
      </c>
      <c r="S112" s="6">
        <v>23</v>
      </c>
      <c r="T112" s="6">
        <v>23</v>
      </c>
      <c r="U112" s="6">
        <v>23</v>
      </c>
      <c r="V112" s="6">
        <v>23</v>
      </c>
      <c r="W112" s="6">
        <v>23</v>
      </c>
      <c r="Y112" s="73"/>
      <c r="AA112" s="73"/>
      <c r="AB112" s="73"/>
      <c r="AC112" s="73"/>
      <c r="AD112" s="73"/>
      <c r="AE112" s="73"/>
      <c r="AF112" s="73"/>
      <c r="AG112" s="73"/>
      <c r="AI112" s="64">
        <v>7</v>
      </c>
      <c r="AJ112" s="64">
        <v>7</v>
      </c>
      <c r="AK112" s="64">
        <v>7</v>
      </c>
      <c r="AL112" s="64">
        <v>7</v>
      </c>
      <c r="AM112" s="64">
        <v>7</v>
      </c>
      <c r="AN112" s="64">
        <v>7</v>
      </c>
      <c r="AO112" s="64">
        <v>7</v>
      </c>
      <c r="AQ112" s="74">
        <f t="shared" si="78"/>
        <v>11</v>
      </c>
      <c r="AR112" s="74">
        <f t="shared" si="78"/>
        <v>11</v>
      </c>
      <c r="AS112" s="74">
        <f t="shared" si="78"/>
        <v>11</v>
      </c>
      <c r="AT112" s="74">
        <f t="shared" si="78"/>
        <v>11</v>
      </c>
      <c r="AU112" s="74">
        <f t="shared" si="78"/>
        <v>11</v>
      </c>
      <c r="AV112" s="74">
        <f t="shared" si="78"/>
        <v>11</v>
      </c>
      <c r="AW112" s="74">
        <f t="shared" si="78"/>
        <v>11</v>
      </c>
      <c r="AY112" s="71">
        <f>'1_使用順の確定'!K61</f>
        <v>0</v>
      </c>
      <c r="AZ112" s="72">
        <v>23</v>
      </c>
      <c r="BA112" s="71" t="str">
        <f t="shared" si="69"/>
        <v>-</v>
      </c>
    </row>
    <row r="113" spans="1:53" x14ac:dyDescent="0.25">
      <c r="B113" s="65" t="e">
        <f ca="1">IF(AND('1_使用順の確定'!$K$64="OK",BA113&lt;&gt;"-"),BA113,OFFSET(P113,0,$B$89))</f>
        <v>#N/A</v>
      </c>
      <c r="D113" s="65" t="e">
        <f t="shared" ca="1" si="66"/>
        <v>#N/A</v>
      </c>
      <c r="E113" s="65" t="s">
        <v>112</v>
      </c>
      <c r="G113" s="67"/>
      <c r="H113" s="67"/>
      <c r="J113" s="67"/>
      <c r="K113" s="67"/>
      <c r="M113" s="65" t="s">
        <v>254</v>
      </c>
      <c r="N113" s="65"/>
      <c r="O113" s="65">
        <v>8</v>
      </c>
      <c r="P113" s="66" t="s">
        <v>229</v>
      </c>
      <c r="Q113" s="6">
        <v>24</v>
      </c>
      <c r="R113" s="6">
        <v>24</v>
      </c>
      <c r="S113" s="6">
        <v>24</v>
      </c>
      <c r="T113" s="6">
        <v>24</v>
      </c>
      <c r="U113" s="6">
        <v>24</v>
      </c>
      <c r="V113" s="6">
        <v>24</v>
      </c>
      <c r="W113" s="6">
        <v>24</v>
      </c>
      <c r="Y113" s="73"/>
      <c r="AA113" s="73"/>
      <c r="AB113" s="73"/>
      <c r="AC113" s="73"/>
      <c r="AD113" s="73"/>
      <c r="AE113" s="73"/>
      <c r="AF113" s="73"/>
      <c r="AG113" s="73"/>
      <c r="AI113" s="64">
        <v>8</v>
      </c>
      <c r="AJ113" s="64">
        <v>8</v>
      </c>
      <c r="AK113" s="64">
        <v>8</v>
      </c>
      <c r="AL113" s="64">
        <v>8</v>
      </c>
      <c r="AM113" s="64">
        <v>8</v>
      </c>
      <c r="AN113" s="64">
        <v>8</v>
      </c>
      <c r="AO113" s="64">
        <v>8</v>
      </c>
      <c r="AQ113" s="74">
        <f t="shared" si="78"/>
        <v>16</v>
      </c>
      <c r="AR113" s="74">
        <f t="shared" si="78"/>
        <v>16</v>
      </c>
      <c r="AS113" s="74">
        <f t="shared" si="78"/>
        <v>16</v>
      </c>
      <c r="AT113" s="74">
        <f t="shared" si="78"/>
        <v>16</v>
      </c>
      <c r="AU113" s="74">
        <f t="shared" si="78"/>
        <v>16</v>
      </c>
      <c r="AV113" s="74">
        <f t="shared" si="78"/>
        <v>16</v>
      </c>
      <c r="AW113" s="74">
        <f t="shared" si="78"/>
        <v>16</v>
      </c>
      <c r="AY113" s="71">
        <f>'1_使用順の確定'!K62</f>
        <v>0</v>
      </c>
      <c r="AZ113" s="72">
        <v>24</v>
      </c>
      <c r="BA113" s="71" t="str">
        <f t="shared" si="69"/>
        <v>-</v>
      </c>
    </row>
    <row r="114" spans="1:53" x14ac:dyDescent="0.25">
      <c r="B114" s="50" t="e">
        <f t="shared" ref="B114" ca="1" si="79">SUM(B90:B113)</f>
        <v>#N/A</v>
      </c>
      <c r="Q114" s="50">
        <f t="shared" ref="Q114:W114" si="80">SUM(Q90:Q113)</f>
        <v>300</v>
      </c>
      <c r="R114" s="50">
        <f t="shared" si="80"/>
        <v>300</v>
      </c>
      <c r="S114" s="50">
        <f t="shared" si="80"/>
        <v>300</v>
      </c>
      <c r="T114" s="50">
        <f t="shared" si="80"/>
        <v>300</v>
      </c>
      <c r="U114" s="50">
        <f t="shared" si="80"/>
        <v>300</v>
      </c>
      <c r="V114" s="50">
        <f t="shared" si="80"/>
        <v>300</v>
      </c>
      <c r="W114" s="50">
        <f t="shared" si="80"/>
        <v>300</v>
      </c>
      <c r="AA114" s="50">
        <f t="shared" ref="AA114:AG114" si="81">SUM(AA90:AA113)</f>
        <v>171</v>
      </c>
      <c r="AB114" s="50">
        <f t="shared" si="81"/>
        <v>171</v>
      </c>
      <c r="AC114" s="50">
        <f t="shared" si="81"/>
        <v>171</v>
      </c>
      <c r="AD114" s="50">
        <f t="shared" si="81"/>
        <v>171</v>
      </c>
      <c r="AE114" s="50">
        <f t="shared" si="81"/>
        <v>171</v>
      </c>
      <c r="AF114" s="50">
        <f t="shared" si="81"/>
        <v>171</v>
      </c>
      <c r="AG114" s="50">
        <f t="shared" si="81"/>
        <v>171</v>
      </c>
      <c r="AQ114" s="50">
        <f>SUM(AQ90:AQ113)</f>
        <v>300</v>
      </c>
      <c r="AR114" s="50">
        <f t="shared" ref="AR114:AW114" si="82">SUM(AR90:AR113)</f>
        <v>300</v>
      </c>
      <c r="AS114" s="50">
        <f t="shared" si="82"/>
        <v>300</v>
      </c>
      <c r="AT114" s="50">
        <f t="shared" si="82"/>
        <v>300</v>
      </c>
      <c r="AU114" s="50">
        <f t="shared" si="82"/>
        <v>300</v>
      </c>
      <c r="AV114" s="50">
        <f t="shared" si="82"/>
        <v>300</v>
      </c>
      <c r="AW114" s="50">
        <f t="shared" si="82"/>
        <v>300</v>
      </c>
    </row>
    <row r="116" spans="1:53" x14ac:dyDescent="0.25">
      <c r="A116" s="58" t="s">
        <v>83</v>
      </c>
      <c r="B116" s="50" t="s">
        <v>31</v>
      </c>
      <c r="D116" s="50">
        <f>'1_使用順の確定'!C21</f>
        <v>0</v>
      </c>
      <c r="E116" s="52">
        <f>'1_使用順の確定'!C29</f>
        <v>0</v>
      </c>
      <c r="N116" s="58"/>
      <c r="O116" s="58"/>
      <c r="P116" s="60"/>
      <c r="Y116" s="50" t="s">
        <v>134</v>
      </c>
      <c r="AI116" s="50" t="s">
        <v>135</v>
      </c>
      <c r="AX116" s="58"/>
      <c r="AZ116" s="58"/>
    </row>
    <row r="117" spans="1:53" x14ac:dyDescent="0.25">
      <c r="B117" s="61" t="e">
        <f>MATCH(D116,Q117:W117,0)+IF($E$2=90,10,0)+IF(AND($E$2&lt;&gt;90,LEFT(E116,2)="なる"),26,0)</f>
        <v>#N/A</v>
      </c>
      <c r="D117" s="61" t="s">
        <v>84</v>
      </c>
      <c r="E117" s="61" t="s">
        <v>85</v>
      </c>
      <c r="M117" s="62">
        <v>120</v>
      </c>
      <c r="N117" s="62">
        <v>90</v>
      </c>
      <c r="O117" s="62" t="s">
        <v>244</v>
      </c>
      <c r="P117" s="63" t="s">
        <v>116</v>
      </c>
      <c r="Q117" s="75" t="s">
        <v>264</v>
      </c>
      <c r="R117" s="76" t="s">
        <v>291</v>
      </c>
      <c r="S117" s="76" t="s">
        <v>292</v>
      </c>
      <c r="T117" s="76" t="s">
        <v>293</v>
      </c>
      <c r="U117" s="77" t="s">
        <v>257</v>
      </c>
      <c r="V117" s="76" t="s">
        <v>263</v>
      </c>
      <c r="W117" s="78"/>
      <c r="Y117" s="64">
        <v>90</v>
      </c>
      <c r="AA117" s="64" t="str">
        <f>Q117</f>
        <v>東京書籍</v>
      </c>
      <c r="AB117" s="64" t="str">
        <f t="shared" ref="AB117:AG117" si="83">R117</f>
        <v>開隆堂</v>
      </c>
      <c r="AC117" s="64" t="str">
        <f t="shared" si="83"/>
        <v>三省堂</v>
      </c>
      <c r="AD117" s="64" t="str">
        <f t="shared" si="83"/>
        <v>光村図書</v>
      </c>
      <c r="AE117" s="64" t="str">
        <f t="shared" si="83"/>
        <v>教育出版</v>
      </c>
      <c r="AF117" s="64" t="str">
        <f t="shared" si="83"/>
        <v>啓林館</v>
      </c>
      <c r="AG117" s="64">
        <f t="shared" si="83"/>
        <v>0</v>
      </c>
      <c r="AI117" s="64" t="str">
        <f>Q117</f>
        <v>東京書籍</v>
      </c>
      <c r="AJ117" s="64" t="str">
        <f t="shared" ref="AJ117:AO117" si="84">R117</f>
        <v>開隆堂</v>
      </c>
      <c r="AK117" s="64" t="str">
        <f t="shared" si="84"/>
        <v>三省堂</v>
      </c>
      <c r="AL117" s="64" t="str">
        <f t="shared" si="84"/>
        <v>光村図書</v>
      </c>
      <c r="AM117" s="64" t="str">
        <f t="shared" si="84"/>
        <v>教育出版</v>
      </c>
      <c r="AN117" s="64" t="str">
        <f t="shared" si="84"/>
        <v>啓林館</v>
      </c>
      <c r="AO117" s="64">
        <f t="shared" si="84"/>
        <v>0</v>
      </c>
      <c r="AQ117" s="64" t="str">
        <f t="shared" ref="AQ117:AW117" si="85">Q117</f>
        <v>東京書籍</v>
      </c>
      <c r="AR117" s="64" t="str">
        <f t="shared" si="85"/>
        <v>開隆堂</v>
      </c>
      <c r="AS117" s="64" t="str">
        <f t="shared" si="85"/>
        <v>三省堂</v>
      </c>
      <c r="AT117" s="64" t="str">
        <f t="shared" si="85"/>
        <v>光村図書</v>
      </c>
      <c r="AU117" s="64" t="str">
        <f t="shared" si="85"/>
        <v>教育出版</v>
      </c>
      <c r="AV117" s="64" t="str">
        <f t="shared" si="85"/>
        <v>啓林館</v>
      </c>
      <c r="AW117" s="64">
        <f t="shared" si="85"/>
        <v>0</v>
      </c>
      <c r="AY117" s="171" t="s">
        <v>86</v>
      </c>
      <c r="AZ117" s="172"/>
      <c r="BA117" s="173"/>
    </row>
    <row r="118" spans="1:53" x14ac:dyDescent="0.25">
      <c r="B118" s="65" t="e">
        <f ca="1">IF(AND('1_使用順の確定'!$L$64="OK",BA118&lt;&gt;"-"),BA118,OFFSET(P118,0,$B$117))</f>
        <v>#N/A</v>
      </c>
      <c r="D118" s="65" t="e">
        <f t="shared" ref="D118:D141" ca="1" si="86">CONCATENATE($B$116,B118)</f>
        <v>#N/A</v>
      </c>
      <c r="E118" s="65" t="s">
        <v>87</v>
      </c>
      <c r="G118" s="67"/>
      <c r="H118" s="67"/>
      <c r="J118" s="67"/>
      <c r="K118" s="67"/>
      <c r="M118" s="65" t="s">
        <v>249</v>
      </c>
      <c r="N118" s="65" t="s">
        <v>249</v>
      </c>
      <c r="O118" s="65"/>
      <c r="P118" s="66" t="s">
        <v>294</v>
      </c>
      <c r="Q118" s="79">
        <v>1</v>
      </c>
      <c r="R118" s="80">
        <v>1</v>
      </c>
      <c r="S118" s="80">
        <v>1</v>
      </c>
      <c r="T118" s="80">
        <v>1</v>
      </c>
      <c r="U118" s="80">
        <v>1</v>
      </c>
      <c r="V118" s="80">
        <v>1</v>
      </c>
      <c r="W118" s="81"/>
      <c r="Y118" s="68">
        <v>0</v>
      </c>
      <c r="AA118" s="69">
        <f t="shared" ref="AA118:AG137" si="87">Q118-$Y118</f>
        <v>1</v>
      </c>
      <c r="AB118" s="69">
        <f t="shared" si="87"/>
        <v>1</v>
      </c>
      <c r="AC118" s="69">
        <f t="shared" si="87"/>
        <v>1</v>
      </c>
      <c r="AD118" s="69">
        <f t="shared" si="87"/>
        <v>1</v>
      </c>
      <c r="AE118" s="69">
        <f t="shared" si="87"/>
        <v>1</v>
      </c>
      <c r="AF118" s="69">
        <f t="shared" si="87"/>
        <v>1</v>
      </c>
      <c r="AG118" s="69">
        <f t="shared" si="87"/>
        <v>0</v>
      </c>
      <c r="AH118" s="70"/>
      <c r="AI118" s="86"/>
      <c r="AJ118" s="86"/>
      <c r="AK118" s="86"/>
      <c r="AL118" s="86"/>
      <c r="AM118" s="86"/>
      <c r="AN118" s="86"/>
      <c r="AO118" s="86"/>
      <c r="AQ118" s="69">
        <f>Q118+AI118</f>
        <v>1</v>
      </c>
      <c r="AR118" s="69">
        <f t="shared" ref="AR118:AW133" si="88">R118+AJ118</f>
        <v>1</v>
      </c>
      <c r="AS118" s="69">
        <f t="shared" si="88"/>
        <v>1</v>
      </c>
      <c r="AT118" s="69">
        <f t="shared" si="88"/>
        <v>1</v>
      </c>
      <c r="AU118" s="69">
        <f t="shared" si="88"/>
        <v>1</v>
      </c>
      <c r="AV118" s="69">
        <f t="shared" si="88"/>
        <v>1</v>
      </c>
      <c r="AW118" s="69">
        <f t="shared" si="88"/>
        <v>0</v>
      </c>
      <c r="AY118" s="71">
        <f>'1_使用順の確定'!L39</f>
        <v>0</v>
      </c>
      <c r="AZ118" s="72">
        <v>1</v>
      </c>
      <c r="BA118" s="71" t="str">
        <f t="shared" ref="BA118:BA141" si="89">IFERROR(VLOOKUP(E118,$AY$118:$AZ$141,2,0),"-")</f>
        <v>-</v>
      </c>
    </row>
    <row r="119" spans="1:53" x14ac:dyDescent="0.25">
      <c r="B119" s="65" t="e">
        <f ca="1">IF(AND('1_使用順の確定'!$L$64="OK",BA119&lt;&gt;"-"),BA119,OFFSET(P119,0,$B$117))</f>
        <v>#N/A</v>
      </c>
      <c r="D119" s="65" t="e">
        <f t="shared" ca="1" si="86"/>
        <v>#N/A</v>
      </c>
      <c r="E119" s="65" t="s">
        <v>88</v>
      </c>
      <c r="G119" s="67"/>
      <c r="H119" s="67"/>
      <c r="J119" s="67"/>
      <c r="K119" s="67"/>
      <c r="M119" s="65" t="s">
        <v>250</v>
      </c>
      <c r="N119" s="65" t="s">
        <v>250</v>
      </c>
      <c r="O119" s="65"/>
      <c r="P119" s="66" t="s">
        <v>295</v>
      </c>
      <c r="Q119" s="79">
        <v>2</v>
      </c>
      <c r="R119" s="80">
        <v>2</v>
      </c>
      <c r="S119" s="80">
        <v>2</v>
      </c>
      <c r="T119" s="80">
        <v>2</v>
      </c>
      <c r="U119" s="80">
        <v>2</v>
      </c>
      <c r="V119" s="80">
        <v>2</v>
      </c>
      <c r="W119" s="81"/>
      <c r="Y119" s="68">
        <v>0</v>
      </c>
      <c r="AA119" s="69">
        <f t="shared" si="87"/>
        <v>2</v>
      </c>
      <c r="AB119" s="69">
        <f t="shared" si="87"/>
        <v>2</v>
      </c>
      <c r="AC119" s="69">
        <f t="shared" si="87"/>
        <v>2</v>
      </c>
      <c r="AD119" s="69">
        <f t="shared" si="87"/>
        <v>2</v>
      </c>
      <c r="AE119" s="69">
        <f t="shared" si="87"/>
        <v>2</v>
      </c>
      <c r="AF119" s="69">
        <f t="shared" si="87"/>
        <v>2</v>
      </c>
      <c r="AG119" s="69">
        <f t="shared" si="87"/>
        <v>0</v>
      </c>
      <c r="AI119" s="86"/>
      <c r="AJ119" s="86"/>
      <c r="AK119" s="86"/>
      <c r="AL119" s="86"/>
      <c r="AM119" s="86"/>
      <c r="AN119" s="86"/>
      <c r="AO119" s="86"/>
      <c r="AQ119" s="69">
        <f t="shared" ref="AQ119:AW137" si="90">Q119+AI119</f>
        <v>2</v>
      </c>
      <c r="AR119" s="69">
        <f t="shared" si="88"/>
        <v>2</v>
      </c>
      <c r="AS119" s="69">
        <f t="shared" si="88"/>
        <v>2</v>
      </c>
      <c r="AT119" s="69">
        <f t="shared" si="88"/>
        <v>2</v>
      </c>
      <c r="AU119" s="69">
        <f t="shared" si="88"/>
        <v>2</v>
      </c>
      <c r="AV119" s="69">
        <f t="shared" si="88"/>
        <v>2</v>
      </c>
      <c r="AW119" s="69">
        <f t="shared" si="88"/>
        <v>0</v>
      </c>
      <c r="AY119" s="71">
        <f>'1_使用順の確定'!L40</f>
        <v>0</v>
      </c>
      <c r="AZ119" s="72">
        <v>2</v>
      </c>
      <c r="BA119" s="71" t="str">
        <f t="shared" si="89"/>
        <v>-</v>
      </c>
    </row>
    <row r="120" spans="1:53" x14ac:dyDescent="0.25">
      <c r="B120" s="65" t="e">
        <f ca="1">IF(AND('1_使用順の確定'!$L$64="OK",BA120&lt;&gt;"-"),BA120,OFFSET(P120,0,$B$117))</f>
        <v>#N/A</v>
      </c>
      <c r="D120" s="65" t="e">
        <f t="shared" ca="1" si="86"/>
        <v>#N/A</v>
      </c>
      <c r="E120" s="65" t="s">
        <v>89</v>
      </c>
      <c r="G120" s="67"/>
      <c r="H120" s="67"/>
      <c r="J120" s="67"/>
      <c r="K120" s="67"/>
      <c r="M120" s="65" t="s">
        <v>90</v>
      </c>
      <c r="N120" s="65"/>
      <c r="O120" s="65"/>
      <c r="P120" s="66" t="s">
        <v>296</v>
      </c>
      <c r="Q120" s="79">
        <v>3</v>
      </c>
      <c r="R120" s="80">
        <v>3</v>
      </c>
      <c r="S120" s="80">
        <v>3</v>
      </c>
      <c r="T120" s="80">
        <v>3</v>
      </c>
      <c r="U120" s="80">
        <v>3</v>
      </c>
      <c r="V120" s="80">
        <v>3</v>
      </c>
      <c r="W120" s="81"/>
      <c r="Y120" s="68">
        <v>3</v>
      </c>
      <c r="AA120" s="69">
        <f t="shared" si="87"/>
        <v>0</v>
      </c>
      <c r="AB120" s="69">
        <f t="shared" si="87"/>
        <v>0</v>
      </c>
      <c r="AC120" s="69">
        <f t="shared" si="87"/>
        <v>0</v>
      </c>
      <c r="AD120" s="69">
        <f t="shared" si="87"/>
        <v>0</v>
      </c>
      <c r="AE120" s="69">
        <f t="shared" si="87"/>
        <v>0</v>
      </c>
      <c r="AF120" s="69">
        <f t="shared" si="87"/>
        <v>0</v>
      </c>
      <c r="AG120" s="69">
        <f t="shared" si="87"/>
        <v>-3</v>
      </c>
      <c r="AI120" s="86"/>
      <c r="AJ120" s="86"/>
      <c r="AK120" s="86"/>
      <c r="AL120" s="86"/>
      <c r="AM120" s="86"/>
      <c r="AN120" s="86"/>
      <c r="AO120" s="86"/>
      <c r="AQ120" s="69">
        <f t="shared" si="90"/>
        <v>3</v>
      </c>
      <c r="AR120" s="69">
        <f t="shared" si="88"/>
        <v>3</v>
      </c>
      <c r="AS120" s="69">
        <f t="shared" si="88"/>
        <v>3</v>
      </c>
      <c r="AT120" s="69">
        <f t="shared" si="88"/>
        <v>3</v>
      </c>
      <c r="AU120" s="69">
        <f t="shared" si="88"/>
        <v>3</v>
      </c>
      <c r="AV120" s="69">
        <f t="shared" si="88"/>
        <v>3</v>
      </c>
      <c r="AW120" s="69">
        <f t="shared" si="88"/>
        <v>0</v>
      </c>
      <c r="AY120" s="71">
        <f>'1_使用順の確定'!L41</f>
        <v>0</v>
      </c>
      <c r="AZ120" s="72">
        <v>3</v>
      </c>
      <c r="BA120" s="71" t="str">
        <f t="shared" si="89"/>
        <v>-</v>
      </c>
    </row>
    <row r="121" spans="1:53" x14ac:dyDescent="0.25">
      <c r="B121" s="65" t="e">
        <f ca="1">IF(AND('1_使用順の確定'!$L$64="OK",BA121&lt;&gt;"-"),BA121,OFFSET(P121,0,$B$117))</f>
        <v>#N/A</v>
      </c>
      <c r="D121" s="65" t="e">
        <f t="shared" ca="1" si="86"/>
        <v>#N/A</v>
      </c>
      <c r="E121" s="65" t="s">
        <v>91</v>
      </c>
      <c r="G121" s="67"/>
      <c r="H121" s="67"/>
      <c r="J121" s="67"/>
      <c r="K121" s="67"/>
      <c r="M121" s="65" t="s">
        <v>92</v>
      </c>
      <c r="N121" s="65"/>
      <c r="O121" s="65"/>
      <c r="P121" s="66" t="s">
        <v>297</v>
      </c>
      <c r="Q121" s="79">
        <v>4</v>
      </c>
      <c r="R121" s="80">
        <v>4</v>
      </c>
      <c r="S121" s="80">
        <v>4</v>
      </c>
      <c r="T121" s="80">
        <v>4</v>
      </c>
      <c r="U121" s="80">
        <v>4</v>
      </c>
      <c r="V121" s="80">
        <v>4</v>
      </c>
      <c r="W121" s="81"/>
      <c r="Y121" s="68">
        <v>4</v>
      </c>
      <c r="AA121" s="69">
        <f t="shared" si="87"/>
        <v>0</v>
      </c>
      <c r="AB121" s="69">
        <f t="shared" si="87"/>
        <v>0</v>
      </c>
      <c r="AC121" s="69">
        <f t="shared" si="87"/>
        <v>0</v>
      </c>
      <c r="AD121" s="69">
        <f t="shared" si="87"/>
        <v>0</v>
      </c>
      <c r="AE121" s="69">
        <f t="shared" si="87"/>
        <v>0</v>
      </c>
      <c r="AF121" s="69">
        <f t="shared" si="87"/>
        <v>0</v>
      </c>
      <c r="AG121" s="69">
        <f t="shared" si="87"/>
        <v>-4</v>
      </c>
      <c r="AI121" s="86"/>
      <c r="AJ121" s="86"/>
      <c r="AK121" s="86"/>
      <c r="AL121" s="86"/>
      <c r="AM121" s="86"/>
      <c r="AN121" s="86"/>
      <c r="AO121" s="86"/>
      <c r="AQ121" s="69">
        <f t="shared" si="90"/>
        <v>4</v>
      </c>
      <c r="AR121" s="69">
        <f t="shared" si="88"/>
        <v>4</v>
      </c>
      <c r="AS121" s="69">
        <f t="shared" si="88"/>
        <v>4</v>
      </c>
      <c r="AT121" s="69">
        <f t="shared" si="88"/>
        <v>4</v>
      </c>
      <c r="AU121" s="69">
        <f t="shared" si="88"/>
        <v>4</v>
      </c>
      <c r="AV121" s="69">
        <f t="shared" si="88"/>
        <v>4</v>
      </c>
      <c r="AW121" s="69">
        <f t="shared" si="88"/>
        <v>0</v>
      </c>
      <c r="AY121" s="71">
        <f>'1_使用順の確定'!L42</f>
        <v>0</v>
      </c>
      <c r="AZ121" s="72">
        <v>4</v>
      </c>
      <c r="BA121" s="71" t="str">
        <f t="shared" si="89"/>
        <v>-</v>
      </c>
    </row>
    <row r="122" spans="1:53" x14ac:dyDescent="0.25">
      <c r="B122" s="65" t="e">
        <f ca="1">IF(AND('1_使用順の確定'!$L$64="OK",BA122&lt;&gt;"-"),BA122,OFFSET(P122,0,$B$117))</f>
        <v>#N/A</v>
      </c>
      <c r="D122" s="65" t="e">
        <f t="shared" ca="1" si="86"/>
        <v>#N/A</v>
      </c>
      <c r="E122" s="65" t="s">
        <v>93</v>
      </c>
      <c r="G122" s="67"/>
      <c r="H122" s="67"/>
      <c r="J122" s="67"/>
      <c r="K122" s="67"/>
      <c r="M122" s="65">
        <v>1</v>
      </c>
      <c r="N122" s="65">
        <v>1</v>
      </c>
      <c r="O122" s="65"/>
      <c r="P122" s="66" t="s">
        <v>298</v>
      </c>
      <c r="Q122" s="79">
        <v>7</v>
      </c>
      <c r="R122" s="80">
        <v>5</v>
      </c>
      <c r="S122" s="80">
        <v>5</v>
      </c>
      <c r="T122" s="80">
        <v>5</v>
      </c>
      <c r="U122" s="80">
        <v>5</v>
      </c>
      <c r="V122" s="80">
        <v>5</v>
      </c>
      <c r="W122" s="81"/>
      <c r="Y122" s="68">
        <v>2</v>
      </c>
      <c r="AA122" s="69">
        <f t="shared" si="87"/>
        <v>5</v>
      </c>
      <c r="AB122" s="69">
        <f t="shared" ref="AB122" si="91">R122-$Y122</f>
        <v>3</v>
      </c>
      <c r="AC122" s="69">
        <f t="shared" si="87"/>
        <v>3</v>
      </c>
      <c r="AD122" s="69">
        <f t="shared" si="87"/>
        <v>3</v>
      </c>
      <c r="AE122" s="69">
        <f t="shared" si="87"/>
        <v>3</v>
      </c>
      <c r="AF122" s="69">
        <f t="shared" si="87"/>
        <v>3</v>
      </c>
      <c r="AG122" s="69">
        <f t="shared" si="87"/>
        <v>-2</v>
      </c>
      <c r="AI122" s="71">
        <f>IF((Q122-4)&gt;$O$141,4,IF((Q122-4)&gt;$O$140,3,IF((Q122-4)&gt;$O$139,2,IF((Q122-4)&gt;$O$138,1,0))))</f>
        <v>4</v>
      </c>
      <c r="AJ122" s="71">
        <f>IF((R122-4)&gt;$O$141,4,IF((R122-4)&gt;$O$140,3,IF((R122-4)&gt;$O$139,2,IF((R122-4)&gt;$O$138,1,0))))</f>
        <v>4</v>
      </c>
      <c r="AK122" s="71">
        <f>IF((S122-4)&gt;$O$141,4,IF((S122-4)&gt;$O$140,3,IF((S122-4)&gt;$O$139,2,IF((S122-4)&gt;$O$138,1,0))))</f>
        <v>4</v>
      </c>
      <c r="AL122" s="71">
        <f t="shared" ref="AL122:AL137" si="92">IF((T122-4)&gt;$O$141,4,IF((T122-4)&gt;$O$140,3,IF((T122-4)&gt;$O$139,2,IF((T122-4)&gt;$O$138,1,0))))</f>
        <v>4</v>
      </c>
      <c r="AM122" s="71">
        <f t="shared" ref="AM122:AM137" si="93">IF((U122-4)&gt;$O$141,4,IF((U122-4)&gt;$O$140,3,IF((U122-4)&gt;$O$139,2,IF((U122-4)&gt;$O$138,1,0))))</f>
        <v>4</v>
      </c>
      <c r="AN122" s="71">
        <f t="shared" ref="AN122:AN137" si="94">IF((V122-4)&gt;$O$141,4,IF((V122-4)&gt;$O$140,3,IF((V122-4)&gt;$O$139,2,IF((V122-4)&gt;$O$138,1,0))))</f>
        <v>4</v>
      </c>
      <c r="AO122" s="71">
        <f t="shared" ref="AO122:AO137" si="95">IF((W122-4)&gt;$O$141,4,IF((W122-4)&gt;$O$140,3,IF((W122-4)&gt;$O$139,2,IF((W122-4)&gt;$O$138,1,0))))</f>
        <v>0</v>
      </c>
      <c r="AQ122" s="69">
        <f t="shared" si="90"/>
        <v>11</v>
      </c>
      <c r="AR122" s="69">
        <f t="shared" ref="AR122" si="96">R122+AJ122</f>
        <v>9</v>
      </c>
      <c r="AS122" s="69">
        <f t="shared" si="88"/>
        <v>9</v>
      </c>
      <c r="AT122" s="69">
        <f t="shared" si="88"/>
        <v>9</v>
      </c>
      <c r="AU122" s="69">
        <f t="shared" si="88"/>
        <v>9</v>
      </c>
      <c r="AV122" s="69">
        <f t="shared" si="88"/>
        <v>9</v>
      </c>
      <c r="AW122" s="69">
        <f t="shared" si="88"/>
        <v>0</v>
      </c>
      <c r="AY122" s="71">
        <f>'1_使用順の確定'!L43</f>
        <v>0</v>
      </c>
      <c r="AZ122" s="72">
        <v>5</v>
      </c>
      <c r="BA122" s="71" t="str">
        <f t="shared" si="89"/>
        <v>-</v>
      </c>
    </row>
    <row r="123" spans="1:53" x14ac:dyDescent="0.25">
      <c r="B123" s="65" t="e">
        <f ca="1">IF(AND('1_使用順の確定'!$L$64="OK",BA123&lt;&gt;"-"),BA123,OFFSET(P123,0,$B$117))</f>
        <v>#N/A</v>
      </c>
      <c r="D123" s="65" t="e">
        <f t="shared" ca="1" si="86"/>
        <v>#N/A</v>
      </c>
      <c r="E123" s="65" t="s">
        <v>94</v>
      </c>
      <c r="G123" s="67"/>
      <c r="H123" s="67"/>
      <c r="J123" s="67"/>
      <c r="K123" s="67"/>
      <c r="M123" s="65">
        <v>2</v>
      </c>
      <c r="N123" s="65">
        <v>2</v>
      </c>
      <c r="O123" s="65"/>
      <c r="P123" s="66" t="s">
        <v>299</v>
      </c>
      <c r="Q123" s="79">
        <v>5</v>
      </c>
      <c r="R123" s="80">
        <v>6</v>
      </c>
      <c r="S123" s="80">
        <v>6</v>
      </c>
      <c r="T123" s="80">
        <v>6</v>
      </c>
      <c r="U123" s="80">
        <v>6</v>
      </c>
      <c r="V123" s="80">
        <v>6</v>
      </c>
      <c r="W123" s="81"/>
      <c r="Y123" s="68">
        <v>2</v>
      </c>
      <c r="AA123" s="69">
        <f t="shared" si="87"/>
        <v>3</v>
      </c>
      <c r="AB123" s="69">
        <f t="shared" si="87"/>
        <v>4</v>
      </c>
      <c r="AC123" s="69">
        <f t="shared" si="87"/>
        <v>4</v>
      </c>
      <c r="AD123" s="69">
        <f t="shared" si="87"/>
        <v>4</v>
      </c>
      <c r="AE123" s="69">
        <f t="shared" si="87"/>
        <v>4</v>
      </c>
      <c r="AF123" s="69">
        <f t="shared" si="87"/>
        <v>4</v>
      </c>
      <c r="AG123" s="69">
        <f t="shared" si="87"/>
        <v>-2</v>
      </c>
      <c r="AI123" s="71">
        <f t="shared" ref="AI123:AI137" si="97">IF((Q123-4)&gt;$O$141,4,IF((Q123-4)&gt;$O$140,3,IF((Q123-4)&gt;$O$139,2,IF((Q123-4)&gt;$O$138,1,0))))</f>
        <v>4</v>
      </c>
      <c r="AJ123" s="71">
        <f t="shared" ref="AJ123:AJ137" si="98">IF((R123-4)&gt;$O$141,4,IF((R123-4)&gt;$O$140,3,IF((R123-4)&gt;$O$139,2,IF((R123-4)&gt;$O$138,1,0))))</f>
        <v>4</v>
      </c>
      <c r="AK123" s="71">
        <f t="shared" ref="AK123:AK137" si="99">IF((S123-4)&gt;$O$141,4,IF((S123-4)&gt;$O$140,3,IF((S123-4)&gt;$O$139,2,IF((S123-4)&gt;$O$138,1,0))))</f>
        <v>4</v>
      </c>
      <c r="AL123" s="71">
        <f t="shared" si="92"/>
        <v>4</v>
      </c>
      <c r="AM123" s="71">
        <f t="shared" si="93"/>
        <v>4</v>
      </c>
      <c r="AN123" s="71">
        <f t="shared" si="94"/>
        <v>4</v>
      </c>
      <c r="AO123" s="71">
        <f t="shared" si="95"/>
        <v>0</v>
      </c>
      <c r="AQ123" s="69">
        <f t="shared" si="90"/>
        <v>9</v>
      </c>
      <c r="AR123" s="69">
        <f t="shared" si="88"/>
        <v>10</v>
      </c>
      <c r="AS123" s="69">
        <f t="shared" si="88"/>
        <v>10</v>
      </c>
      <c r="AT123" s="69">
        <f t="shared" si="88"/>
        <v>10</v>
      </c>
      <c r="AU123" s="69">
        <f t="shared" si="88"/>
        <v>10</v>
      </c>
      <c r="AV123" s="69">
        <f t="shared" si="88"/>
        <v>10</v>
      </c>
      <c r="AW123" s="69">
        <f t="shared" si="88"/>
        <v>0</v>
      </c>
      <c r="AY123" s="71">
        <f>'1_使用順の確定'!L44</f>
        <v>0</v>
      </c>
      <c r="AZ123" s="72">
        <v>6</v>
      </c>
      <c r="BA123" s="71" t="str">
        <f t="shared" si="89"/>
        <v>-</v>
      </c>
    </row>
    <row r="124" spans="1:53" x14ac:dyDescent="0.25">
      <c r="B124" s="65" t="e">
        <f ca="1">IF(AND('1_使用順の確定'!$L$64="OK",BA124&lt;&gt;"-"),BA124,OFFSET(P124,0,$B$117))</f>
        <v>#N/A</v>
      </c>
      <c r="D124" s="65" t="e">
        <f t="shared" ca="1" si="86"/>
        <v>#N/A</v>
      </c>
      <c r="E124" s="65" t="s">
        <v>95</v>
      </c>
      <c r="G124" s="67"/>
      <c r="H124" s="67"/>
      <c r="J124" s="67"/>
      <c r="K124" s="67"/>
      <c r="M124" s="65">
        <v>3</v>
      </c>
      <c r="N124" s="65">
        <v>3</v>
      </c>
      <c r="O124" s="65"/>
      <c r="P124" s="66" t="s">
        <v>300</v>
      </c>
      <c r="Q124" s="79">
        <v>6</v>
      </c>
      <c r="R124" s="80">
        <v>7</v>
      </c>
      <c r="S124" s="80">
        <v>7</v>
      </c>
      <c r="T124" s="80">
        <v>7</v>
      </c>
      <c r="U124" s="80">
        <v>7</v>
      </c>
      <c r="V124" s="80">
        <v>7</v>
      </c>
      <c r="W124" s="81"/>
      <c r="Y124" s="68">
        <v>2</v>
      </c>
      <c r="AA124" s="69">
        <f t="shared" si="87"/>
        <v>4</v>
      </c>
      <c r="AB124" s="69">
        <f t="shared" si="87"/>
        <v>5</v>
      </c>
      <c r="AC124" s="69">
        <f t="shared" si="87"/>
        <v>5</v>
      </c>
      <c r="AD124" s="69">
        <f t="shared" si="87"/>
        <v>5</v>
      </c>
      <c r="AE124" s="69">
        <f t="shared" si="87"/>
        <v>5</v>
      </c>
      <c r="AF124" s="69">
        <f t="shared" si="87"/>
        <v>5</v>
      </c>
      <c r="AG124" s="69">
        <f t="shared" si="87"/>
        <v>-2</v>
      </c>
      <c r="AI124" s="71">
        <f t="shared" si="97"/>
        <v>4</v>
      </c>
      <c r="AJ124" s="71">
        <f t="shared" si="98"/>
        <v>4</v>
      </c>
      <c r="AK124" s="71">
        <f t="shared" si="99"/>
        <v>4</v>
      </c>
      <c r="AL124" s="71">
        <f t="shared" si="92"/>
        <v>4</v>
      </c>
      <c r="AM124" s="71">
        <f t="shared" si="93"/>
        <v>4</v>
      </c>
      <c r="AN124" s="71">
        <f t="shared" si="94"/>
        <v>4</v>
      </c>
      <c r="AO124" s="71">
        <f t="shared" si="95"/>
        <v>0</v>
      </c>
      <c r="AQ124" s="69">
        <f t="shared" si="90"/>
        <v>10</v>
      </c>
      <c r="AR124" s="69">
        <f t="shared" si="88"/>
        <v>11</v>
      </c>
      <c r="AS124" s="69">
        <f t="shared" si="88"/>
        <v>11</v>
      </c>
      <c r="AT124" s="69">
        <f t="shared" si="88"/>
        <v>11</v>
      </c>
      <c r="AU124" s="69">
        <f t="shared" si="88"/>
        <v>11</v>
      </c>
      <c r="AV124" s="69">
        <f t="shared" si="88"/>
        <v>11</v>
      </c>
      <c r="AW124" s="69">
        <f t="shared" si="88"/>
        <v>0</v>
      </c>
      <c r="AY124" s="71">
        <f>'1_使用順の確定'!L45</f>
        <v>0</v>
      </c>
      <c r="AZ124" s="72">
        <v>7</v>
      </c>
      <c r="BA124" s="71" t="str">
        <f t="shared" si="89"/>
        <v>-</v>
      </c>
    </row>
    <row r="125" spans="1:53" x14ac:dyDescent="0.25">
      <c r="B125" s="65" t="e">
        <f ca="1">IF(AND('1_使用順の確定'!$L$64="OK",BA125&lt;&gt;"-"),BA125,OFFSET(P125,0,$B$117))</f>
        <v>#N/A</v>
      </c>
      <c r="D125" s="65" t="e">
        <f t="shared" ca="1" si="86"/>
        <v>#N/A</v>
      </c>
      <c r="E125" s="65" t="s">
        <v>96</v>
      </c>
      <c r="G125" s="67"/>
      <c r="H125" s="67"/>
      <c r="J125" s="67"/>
      <c r="K125" s="67"/>
      <c r="M125" s="65">
        <v>4</v>
      </c>
      <c r="N125" s="65">
        <v>4</v>
      </c>
      <c r="O125" s="65"/>
      <c r="P125" s="66" t="s">
        <v>281</v>
      </c>
      <c r="Q125" s="79">
        <v>8</v>
      </c>
      <c r="R125" s="80">
        <v>10</v>
      </c>
      <c r="S125" s="80">
        <v>8</v>
      </c>
      <c r="T125" s="80">
        <v>8</v>
      </c>
      <c r="U125" s="80">
        <v>8</v>
      </c>
      <c r="V125" s="80">
        <v>8</v>
      </c>
      <c r="W125" s="81"/>
      <c r="Y125" s="68">
        <v>2</v>
      </c>
      <c r="AA125" s="69">
        <f t="shared" si="87"/>
        <v>6</v>
      </c>
      <c r="AB125" s="69">
        <f t="shared" si="87"/>
        <v>8</v>
      </c>
      <c r="AC125" s="69">
        <f t="shared" si="87"/>
        <v>6</v>
      </c>
      <c r="AD125" s="69">
        <f t="shared" si="87"/>
        <v>6</v>
      </c>
      <c r="AE125" s="69">
        <f t="shared" si="87"/>
        <v>6</v>
      </c>
      <c r="AF125" s="69">
        <f t="shared" si="87"/>
        <v>6</v>
      </c>
      <c r="AG125" s="69">
        <f t="shared" si="87"/>
        <v>-2</v>
      </c>
      <c r="AI125" s="71">
        <f t="shared" si="97"/>
        <v>4</v>
      </c>
      <c r="AJ125" s="71">
        <f t="shared" si="98"/>
        <v>4</v>
      </c>
      <c r="AK125" s="71">
        <f t="shared" si="99"/>
        <v>4</v>
      </c>
      <c r="AL125" s="71">
        <f t="shared" si="92"/>
        <v>4</v>
      </c>
      <c r="AM125" s="71">
        <f t="shared" si="93"/>
        <v>4</v>
      </c>
      <c r="AN125" s="71">
        <f t="shared" si="94"/>
        <v>4</v>
      </c>
      <c r="AO125" s="71">
        <f t="shared" si="95"/>
        <v>0</v>
      </c>
      <c r="AQ125" s="69">
        <f t="shared" si="90"/>
        <v>12</v>
      </c>
      <c r="AR125" s="69">
        <f t="shared" si="88"/>
        <v>14</v>
      </c>
      <c r="AS125" s="69">
        <f t="shared" si="88"/>
        <v>12</v>
      </c>
      <c r="AT125" s="69">
        <f t="shared" si="88"/>
        <v>12</v>
      </c>
      <c r="AU125" s="69">
        <f t="shared" si="88"/>
        <v>12</v>
      </c>
      <c r="AV125" s="69">
        <f t="shared" si="88"/>
        <v>12</v>
      </c>
      <c r="AW125" s="69">
        <f t="shared" si="88"/>
        <v>0</v>
      </c>
      <c r="AY125" s="71">
        <f>'1_使用順の確定'!L46</f>
        <v>0</v>
      </c>
      <c r="AZ125" s="72">
        <v>8</v>
      </c>
      <c r="BA125" s="71" t="str">
        <f t="shared" si="89"/>
        <v>-</v>
      </c>
    </row>
    <row r="126" spans="1:53" x14ac:dyDescent="0.25">
      <c r="B126" s="65" t="e">
        <f ca="1">IF(AND('1_使用順の確定'!$L$64="OK",BA126&lt;&gt;"-"),BA126,OFFSET(P126,0,$B$117))</f>
        <v>#N/A</v>
      </c>
      <c r="D126" s="65" t="e">
        <f t="shared" ca="1" si="86"/>
        <v>#N/A</v>
      </c>
      <c r="E126" s="65" t="s">
        <v>97</v>
      </c>
      <c r="G126" s="67"/>
      <c r="H126" s="67"/>
      <c r="J126" s="67"/>
      <c r="K126" s="67"/>
      <c r="M126" s="65">
        <v>5</v>
      </c>
      <c r="N126" s="65">
        <v>5</v>
      </c>
      <c r="O126" s="65"/>
      <c r="P126" s="66" t="s">
        <v>282</v>
      </c>
      <c r="Q126" s="79">
        <v>9</v>
      </c>
      <c r="R126" s="80">
        <v>12</v>
      </c>
      <c r="S126" s="80">
        <v>10</v>
      </c>
      <c r="T126" s="80">
        <v>10</v>
      </c>
      <c r="U126" s="80">
        <v>10</v>
      </c>
      <c r="V126" s="80">
        <v>12</v>
      </c>
      <c r="W126" s="81"/>
      <c r="Y126" s="68">
        <v>2</v>
      </c>
      <c r="AA126" s="69">
        <f t="shared" si="87"/>
        <v>7</v>
      </c>
      <c r="AB126" s="69">
        <f t="shared" si="87"/>
        <v>10</v>
      </c>
      <c r="AC126" s="69">
        <f t="shared" si="87"/>
        <v>8</v>
      </c>
      <c r="AD126" s="69">
        <f t="shared" si="87"/>
        <v>8</v>
      </c>
      <c r="AE126" s="69">
        <f t="shared" si="87"/>
        <v>8</v>
      </c>
      <c r="AF126" s="69">
        <f t="shared" si="87"/>
        <v>10</v>
      </c>
      <c r="AG126" s="69">
        <f t="shared" si="87"/>
        <v>-2</v>
      </c>
      <c r="AI126" s="71">
        <f t="shared" si="97"/>
        <v>4</v>
      </c>
      <c r="AJ126" s="71">
        <f t="shared" si="98"/>
        <v>4</v>
      </c>
      <c r="AK126" s="71">
        <f t="shared" si="99"/>
        <v>4</v>
      </c>
      <c r="AL126" s="71">
        <f t="shared" si="92"/>
        <v>4</v>
      </c>
      <c r="AM126" s="71">
        <f t="shared" si="93"/>
        <v>4</v>
      </c>
      <c r="AN126" s="71">
        <f t="shared" si="94"/>
        <v>4</v>
      </c>
      <c r="AO126" s="71">
        <f t="shared" si="95"/>
        <v>0</v>
      </c>
      <c r="AQ126" s="69">
        <f t="shared" si="90"/>
        <v>13</v>
      </c>
      <c r="AR126" s="69">
        <f t="shared" si="88"/>
        <v>16</v>
      </c>
      <c r="AS126" s="69">
        <f t="shared" si="88"/>
        <v>14</v>
      </c>
      <c r="AT126" s="69">
        <f t="shared" si="88"/>
        <v>14</v>
      </c>
      <c r="AU126" s="69">
        <f t="shared" si="88"/>
        <v>14</v>
      </c>
      <c r="AV126" s="69">
        <f t="shared" si="88"/>
        <v>16</v>
      </c>
      <c r="AW126" s="69">
        <f t="shared" si="88"/>
        <v>0</v>
      </c>
      <c r="AY126" s="71">
        <f>'1_使用順の確定'!L47</f>
        <v>0</v>
      </c>
      <c r="AZ126" s="72">
        <v>9</v>
      </c>
      <c r="BA126" s="71" t="str">
        <f t="shared" si="89"/>
        <v>-</v>
      </c>
    </row>
    <row r="127" spans="1:53" x14ac:dyDescent="0.25">
      <c r="B127" s="65" t="e">
        <f ca="1">IF(AND('1_使用順の確定'!$L$64="OK",BA127&lt;&gt;"-"),BA127,OFFSET(P127,0,$B$117))</f>
        <v>#N/A</v>
      </c>
      <c r="D127" s="65" t="e">
        <f t="shared" ca="1" si="86"/>
        <v>#N/A</v>
      </c>
      <c r="E127" s="65" t="s">
        <v>98</v>
      </c>
      <c r="G127" s="67"/>
      <c r="H127" s="67"/>
      <c r="J127" s="67"/>
      <c r="K127" s="67"/>
      <c r="M127" s="65">
        <v>6</v>
      </c>
      <c r="N127" s="65">
        <v>6</v>
      </c>
      <c r="O127" s="65"/>
      <c r="P127" s="66" t="s">
        <v>301</v>
      </c>
      <c r="Q127" s="79">
        <v>10</v>
      </c>
      <c r="R127" s="80">
        <v>11</v>
      </c>
      <c r="S127" s="80">
        <v>11</v>
      </c>
      <c r="T127" s="80">
        <v>9</v>
      </c>
      <c r="U127" s="80">
        <v>11</v>
      </c>
      <c r="V127" s="80">
        <v>11</v>
      </c>
      <c r="W127" s="81"/>
      <c r="Y127" s="68">
        <v>2</v>
      </c>
      <c r="AA127" s="69">
        <f t="shared" si="87"/>
        <v>8</v>
      </c>
      <c r="AB127" s="69">
        <f t="shared" si="87"/>
        <v>9</v>
      </c>
      <c r="AC127" s="69">
        <f t="shared" si="87"/>
        <v>9</v>
      </c>
      <c r="AD127" s="69">
        <f t="shared" si="87"/>
        <v>7</v>
      </c>
      <c r="AE127" s="69">
        <f t="shared" si="87"/>
        <v>9</v>
      </c>
      <c r="AF127" s="69">
        <f t="shared" si="87"/>
        <v>9</v>
      </c>
      <c r="AG127" s="69">
        <f t="shared" si="87"/>
        <v>-2</v>
      </c>
      <c r="AI127" s="71">
        <f t="shared" si="97"/>
        <v>4</v>
      </c>
      <c r="AJ127" s="71">
        <f t="shared" si="98"/>
        <v>4</v>
      </c>
      <c r="AK127" s="71">
        <f t="shared" si="99"/>
        <v>4</v>
      </c>
      <c r="AL127" s="71">
        <f t="shared" si="92"/>
        <v>4</v>
      </c>
      <c r="AM127" s="71">
        <f t="shared" si="93"/>
        <v>4</v>
      </c>
      <c r="AN127" s="71">
        <f t="shared" si="94"/>
        <v>4</v>
      </c>
      <c r="AO127" s="71">
        <f t="shared" si="95"/>
        <v>0</v>
      </c>
      <c r="AQ127" s="69">
        <f t="shared" si="90"/>
        <v>14</v>
      </c>
      <c r="AR127" s="69">
        <f t="shared" si="88"/>
        <v>15</v>
      </c>
      <c r="AS127" s="69">
        <f t="shared" si="88"/>
        <v>15</v>
      </c>
      <c r="AT127" s="69">
        <f t="shared" si="88"/>
        <v>13</v>
      </c>
      <c r="AU127" s="69">
        <f t="shared" si="88"/>
        <v>15</v>
      </c>
      <c r="AV127" s="69">
        <f t="shared" si="88"/>
        <v>15</v>
      </c>
      <c r="AW127" s="69">
        <f t="shared" si="88"/>
        <v>0</v>
      </c>
      <c r="AY127" s="71">
        <f>'1_使用順の確定'!L48</f>
        <v>0</v>
      </c>
      <c r="AZ127" s="72">
        <v>10</v>
      </c>
      <c r="BA127" s="71" t="str">
        <f t="shared" si="89"/>
        <v>-</v>
      </c>
    </row>
    <row r="128" spans="1:53" x14ac:dyDescent="0.25">
      <c r="B128" s="65" t="e">
        <f ca="1">IF(AND('1_使用順の確定'!$L$64="OK",BA128&lt;&gt;"-"),BA128,OFFSET(P128,0,$B$117))</f>
        <v>#N/A</v>
      </c>
      <c r="D128" s="65" t="e">
        <f t="shared" ca="1" si="86"/>
        <v>#N/A</v>
      </c>
      <c r="E128" s="65" t="s">
        <v>99</v>
      </c>
      <c r="G128" s="67"/>
      <c r="H128" s="67"/>
      <c r="J128" s="67"/>
      <c r="K128" s="67"/>
      <c r="M128" s="65">
        <v>7</v>
      </c>
      <c r="N128" s="65">
        <v>7</v>
      </c>
      <c r="O128" s="65"/>
      <c r="P128" s="66" t="s">
        <v>283</v>
      </c>
      <c r="Q128" s="79">
        <v>12</v>
      </c>
      <c r="R128" s="80">
        <v>8</v>
      </c>
      <c r="S128" s="80">
        <v>9</v>
      </c>
      <c r="T128" s="80">
        <v>14</v>
      </c>
      <c r="U128" s="80">
        <v>16</v>
      </c>
      <c r="V128" s="80">
        <v>9</v>
      </c>
      <c r="W128" s="81"/>
      <c r="Y128" s="68">
        <v>2</v>
      </c>
      <c r="AA128" s="69">
        <f t="shared" si="87"/>
        <v>10</v>
      </c>
      <c r="AB128" s="69">
        <f t="shared" si="87"/>
        <v>6</v>
      </c>
      <c r="AC128" s="69">
        <f t="shared" si="87"/>
        <v>7</v>
      </c>
      <c r="AD128" s="69">
        <f t="shared" si="87"/>
        <v>12</v>
      </c>
      <c r="AE128" s="69">
        <f t="shared" si="87"/>
        <v>14</v>
      </c>
      <c r="AF128" s="69">
        <f t="shared" si="87"/>
        <v>7</v>
      </c>
      <c r="AG128" s="69">
        <f t="shared" si="87"/>
        <v>-2</v>
      </c>
      <c r="AI128" s="71">
        <f t="shared" si="97"/>
        <v>4</v>
      </c>
      <c r="AJ128" s="71">
        <f t="shared" si="98"/>
        <v>4</v>
      </c>
      <c r="AK128" s="71">
        <f t="shared" si="99"/>
        <v>4</v>
      </c>
      <c r="AL128" s="71">
        <f t="shared" si="92"/>
        <v>4</v>
      </c>
      <c r="AM128" s="71">
        <f t="shared" si="93"/>
        <v>4</v>
      </c>
      <c r="AN128" s="71">
        <f t="shared" si="94"/>
        <v>4</v>
      </c>
      <c r="AO128" s="71">
        <f t="shared" si="95"/>
        <v>0</v>
      </c>
      <c r="AQ128" s="69">
        <f t="shared" si="90"/>
        <v>16</v>
      </c>
      <c r="AR128" s="69">
        <f t="shared" si="88"/>
        <v>12</v>
      </c>
      <c r="AS128" s="69">
        <f t="shared" si="88"/>
        <v>13</v>
      </c>
      <c r="AT128" s="69">
        <f t="shared" si="88"/>
        <v>18</v>
      </c>
      <c r="AU128" s="69">
        <f t="shared" si="88"/>
        <v>20</v>
      </c>
      <c r="AV128" s="69">
        <f t="shared" si="88"/>
        <v>13</v>
      </c>
      <c r="AW128" s="69">
        <f t="shared" si="88"/>
        <v>0</v>
      </c>
      <c r="AY128" s="71">
        <f>'1_使用順の確定'!L49</f>
        <v>0</v>
      </c>
      <c r="AZ128" s="72">
        <v>11</v>
      </c>
      <c r="BA128" s="71" t="str">
        <f t="shared" si="89"/>
        <v>-</v>
      </c>
    </row>
    <row r="129" spans="2:53" x14ac:dyDescent="0.25">
      <c r="B129" s="65" t="e">
        <f ca="1">IF(AND('1_使用順の確定'!$L$64="OK",BA129&lt;&gt;"-"),BA129,OFFSET(P129,0,$B$117))</f>
        <v>#N/A</v>
      </c>
      <c r="D129" s="65" t="e">
        <f t="shared" ca="1" si="86"/>
        <v>#N/A</v>
      </c>
      <c r="E129" s="65" t="s">
        <v>100</v>
      </c>
      <c r="G129" s="67"/>
      <c r="H129" s="67"/>
      <c r="J129" s="67"/>
      <c r="K129" s="67"/>
      <c r="M129" s="65">
        <v>8</v>
      </c>
      <c r="N129" s="65">
        <v>8</v>
      </c>
      <c r="O129" s="65"/>
      <c r="P129" s="66" t="s">
        <v>284</v>
      </c>
      <c r="Q129" s="79">
        <v>11</v>
      </c>
      <c r="R129" s="80">
        <v>13</v>
      </c>
      <c r="S129" s="80">
        <v>14</v>
      </c>
      <c r="T129" s="80">
        <v>13</v>
      </c>
      <c r="U129" s="80">
        <v>13</v>
      </c>
      <c r="V129" s="80">
        <v>14</v>
      </c>
      <c r="W129" s="81"/>
      <c r="Y129" s="68">
        <v>2</v>
      </c>
      <c r="AA129" s="69">
        <f t="shared" si="87"/>
        <v>9</v>
      </c>
      <c r="AB129" s="69">
        <f t="shared" si="87"/>
        <v>11</v>
      </c>
      <c r="AC129" s="69">
        <f t="shared" si="87"/>
        <v>12</v>
      </c>
      <c r="AD129" s="69">
        <f t="shared" si="87"/>
        <v>11</v>
      </c>
      <c r="AE129" s="69">
        <f t="shared" si="87"/>
        <v>11</v>
      </c>
      <c r="AF129" s="69">
        <f t="shared" si="87"/>
        <v>12</v>
      </c>
      <c r="AG129" s="69">
        <f t="shared" si="87"/>
        <v>-2</v>
      </c>
      <c r="AI129" s="71">
        <f t="shared" si="97"/>
        <v>4</v>
      </c>
      <c r="AJ129" s="71">
        <f t="shared" si="98"/>
        <v>4</v>
      </c>
      <c r="AK129" s="71">
        <f t="shared" si="99"/>
        <v>4</v>
      </c>
      <c r="AL129" s="71">
        <f t="shared" si="92"/>
        <v>4</v>
      </c>
      <c r="AM129" s="71">
        <f t="shared" si="93"/>
        <v>4</v>
      </c>
      <c r="AN129" s="71">
        <f t="shared" si="94"/>
        <v>4</v>
      </c>
      <c r="AO129" s="71">
        <f t="shared" si="95"/>
        <v>0</v>
      </c>
      <c r="AQ129" s="69">
        <f t="shared" si="90"/>
        <v>15</v>
      </c>
      <c r="AR129" s="69">
        <f t="shared" si="88"/>
        <v>17</v>
      </c>
      <c r="AS129" s="69">
        <f t="shared" si="88"/>
        <v>18</v>
      </c>
      <c r="AT129" s="69">
        <f t="shared" si="88"/>
        <v>17</v>
      </c>
      <c r="AU129" s="69">
        <f t="shared" si="88"/>
        <v>17</v>
      </c>
      <c r="AV129" s="69">
        <f t="shared" si="88"/>
        <v>18</v>
      </c>
      <c r="AW129" s="69">
        <f t="shared" si="88"/>
        <v>0</v>
      </c>
      <c r="AY129" s="71">
        <f>'1_使用順の確定'!L50</f>
        <v>0</v>
      </c>
      <c r="AZ129" s="72">
        <v>12</v>
      </c>
      <c r="BA129" s="71" t="str">
        <f t="shared" si="89"/>
        <v>-</v>
      </c>
    </row>
    <row r="130" spans="2:53" x14ac:dyDescent="0.25">
      <c r="B130" s="65" t="e">
        <f ca="1">IF(AND('1_使用順の確定'!$L$64="OK",BA130&lt;&gt;"-"),BA130,OFFSET(P130,0,$B$117))</f>
        <v>#N/A</v>
      </c>
      <c r="D130" s="65" t="e">
        <f t="shared" ca="1" si="86"/>
        <v>#N/A</v>
      </c>
      <c r="E130" s="65" t="s">
        <v>101</v>
      </c>
      <c r="G130" s="67"/>
      <c r="H130" s="67"/>
      <c r="J130" s="67"/>
      <c r="K130" s="67"/>
      <c r="M130" s="65">
        <v>9</v>
      </c>
      <c r="N130" s="65">
        <v>9</v>
      </c>
      <c r="O130" s="65"/>
      <c r="P130" s="66" t="s">
        <v>285</v>
      </c>
      <c r="Q130" s="79">
        <v>13</v>
      </c>
      <c r="R130" s="80">
        <v>17</v>
      </c>
      <c r="S130" s="80">
        <v>12</v>
      </c>
      <c r="T130" s="80">
        <v>16</v>
      </c>
      <c r="U130" s="80">
        <v>12</v>
      </c>
      <c r="V130" s="80">
        <v>10</v>
      </c>
      <c r="W130" s="81"/>
      <c r="Y130" s="68">
        <v>2</v>
      </c>
      <c r="AA130" s="69">
        <f t="shared" si="87"/>
        <v>11</v>
      </c>
      <c r="AB130" s="69">
        <f t="shared" si="87"/>
        <v>15</v>
      </c>
      <c r="AC130" s="69">
        <f t="shared" si="87"/>
        <v>10</v>
      </c>
      <c r="AD130" s="69">
        <f t="shared" si="87"/>
        <v>14</v>
      </c>
      <c r="AE130" s="69">
        <f t="shared" si="87"/>
        <v>10</v>
      </c>
      <c r="AF130" s="69">
        <f t="shared" si="87"/>
        <v>8</v>
      </c>
      <c r="AG130" s="69">
        <f t="shared" si="87"/>
        <v>-2</v>
      </c>
      <c r="AI130" s="71">
        <f t="shared" si="97"/>
        <v>4</v>
      </c>
      <c r="AJ130" s="71">
        <f t="shared" si="98"/>
        <v>4</v>
      </c>
      <c r="AK130" s="71">
        <f t="shared" si="99"/>
        <v>4</v>
      </c>
      <c r="AL130" s="71">
        <f t="shared" si="92"/>
        <v>4</v>
      </c>
      <c r="AM130" s="71">
        <f t="shared" si="93"/>
        <v>4</v>
      </c>
      <c r="AN130" s="71">
        <f t="shared" si="94"/>
        <v>4</v>
      </c>
      <c r="AO130" s="71">
        <f t="shared" si="95"/>
        <v>0</v>
      </c>
      <c r="AQ130" s="69">
        <f t="shared" si="90"/>
        <v>17</v>
      </c>
      <c r="AR130" s="69">
        <f t="shared" si="88"/>
        <v>21</v>
      </c>
      <c r="AS130" s="69">
        <f t="shared" si="88"/>
        <v>16</v>
      </c>
      <c r="AT130" s="69">
        <f t="shared" si="88"/>
        <v>20</v>
      </c>
      <c r="AU130" s="69">
        <f t="shared" si="88"/>
        <v>16</v>
      </c>
      <c r="AV130" s="69">
        <f t="shared" si="88"/>
        <v>14</v>
      </c>
      <c r="AW130" s="69">
        <f t="shared" si="88"/>
        <v>0</v>
      </c>
      <c r="AY130" s="71">
        <f>'1_使用順の確定'!L51</f>
        <v>0</v>
      </c>
      <c r="AZ130" s="72">
        <v>13</v>
      </c>
      <c r="BA130" s="71" t="str">
        <f t="shared" si="89"/>
        <v>-</v>
      </c>
    </row>
    <row r="131" spans="2:53" x14ac:dyDescent="0.25">
      <c r="B131" s="65" t="e">
        <f ca="1">IF(AND('1_使用順の確定'!$L$64="OK",BA131&lt;&gt;"-"),BA131,OFFSET(P131,0,$B$117))</f>
        <v>#N/A</v>
      </c>
      <c r="D131" s="65" t="e">
        <f t="shared" ca="1" si="86"/>
        <v>#N/A</v>
      </c>
      <c r="E131" s="65" t="s">
        <v>102</v>
      </c>
      <c r="G131" s="67"/>
      <c r="H131" s="67"/>
      <c r="J131" s="67"/>
      <c r="K131" s="67"/>
      <c r="M131" s="65">
        <v>10</v>
      </c>
      <c r="N131" s="65">
        <v>10</v>
      </c>
      <c r="O131" s="65"/>
      <c r="P131" s="66" t="s">
        <v>286</v>
      </c>
      <c r="Q131" s="79">
        <v>14</v>
      </c>
      <c r="R131" s="80">
        <v>9</v>
      </c>
      <c r="S131" s="80">
        <v>13</v>
      </c>
      <c r="T131" s="80">
        <v>12</v>
      </c>
      <c r="U131" s="80">
        <v>9</v>
      </c>
      <c r="V131" s="80">
        <v>13</v>
      </c>
      <c r="W131" s="81"/>
      <c r="Y131" s="68">
        <v>2</v>
      </c>
      <c r="AA131" s="69">
        <f t="shared" si="87"/>
        <v>12</v>
      </c>
      <c r="AB131" s="69">
        <f t="shared" si="87"/>
        <v>7</v>
      </c>
      <c r="AC131" s="69">
        <f t="shared" si="87"/>
        <v>11</v>
      </c>
      <c r="AD131" s="69">
        <f t="shared" si="87"/>
        <v>10</v>
      </c>
      <c r="AE131" s="69">
        <f t="shared" si="87"/>
        <v>7</v>
      </c>
      <c r="AF131" s="69">
        <f t="shared" si="87"/>
        <v>11</v>
      </c>
      <c r="AG131" s="69">
        <f t="shared" si="87"/>
        <v>-2</v>
      </c>
      <c r="AI131" s="71">
        <f t="shared" si="97"/>
        <v>4</v>
      </c>
      <c r="AJ131" s="71">
        <f t="shared" si="98"/>
        <v>4</v>
      </c>
      <c r="AK131" s="71">
        <f t="shared" si="99"/>
        <v>4</v>
      </c>
      <c r="AL131" s="71">
        <f t="shared" si="92"/>
        <v>4</v>
      </c>
      <c r="AM131" s="71">
        <f t="shared" si="93"/>
        <v>4</v>
      </c>
      <c r="AN131" s="71">
        <f t="shared" si="94"/>
        <v>4</v>
      </c>
      <c r="AO131" s="71">
        <f t="shared" si="95"/>
        <v>0</v>
      </c>
      <c r="AQ131" s="69">
        <f t="shared" si="90"/>
        <v>18</v>
      </c>
      <c r="AR131" s="69">
        <f t="shared" si="88"/>
        <v>13</v>
      </c>
      <c r="AS131" s="69">
        <f t="shared" si="88"/>
        <v>17</v>
      </c>
      <c r="AT131" s="69">
        <f t="shared" si="88"/>
        <v>16</v>
      </c>
      <c r="AU131" s="69">
        <f t="shared" si="88"/>
        <v>13</v>
      </c>
      <c r="AV131" s="69">
        <f t="shared" si="88"/>
        <v>17</v>
      </c>
      <c r="AW131" s="69">
        <f t="shared" si="88"/>
        <v>0</v>
      </c>
      <c r="AY131" s="71">
        <f>'1_使用順の確定'!L52</f>
        <v>0</v>
      </c>
      <c r="AZ131" s="72">
        <v>14</v>
      </c>
      <c r="BA131" s="71" t="str">
        <f t="shared" si="89"/>
        <v>-</v>
      </c>
    </row>
    <row r="132" spans="2:53" x14ac:dyDescent="0.25">
      <c r="B132" s="65" t="e">
        <f ca="1">IF(AND('1_使用順の確定'!$L$64="OK",BA132&lt;&gt;"-"),BA132,OFFSET(P132,0,$B$117))</f>
        <v>#N/A</v>
      </c>
      <c r="D132" s="65" t="e">
        <f t="shared" ca="1" si="86"/>
        <v>#N/A</v>
      </c>
      <c r="E132" s="65" t="s">
        <v>103</v>
      </c>
      <c r="G132" s="67"/>
      <c r="H132" s="67"/>
      <c r="J132" s="67"/>
      <c r="K132" s="67"/>
      <c r="M132" s="65">
        <v>11</v>
      </c>
      <c r="N132" s="65">
        <v>11</v>
      </c>
      <c r="O132" s="65"/>
      <c r="P132" s="66" t="s">
        <v>287</v>
      </c>
      <c r="Q132" s="79">
        <v>15</v>
      </c>
      <c r="R132" s="80">
        <v>14</v>
      </c>
      <c r="S132" s="80">
        <v>15</v>
      </c>
      <c r="T132" s="80">
        <v>15</v>
      </c>
      <c r="U132" s="80">
        <v>14</v>
      </c>
      <c r="V132" s="80">
        <v>15</v>
      </c>
      <c r="W132" s="81"/>
      <c r="Y132" s="68">
        <v>2</v>
      </c>
      <c r="AA132" s="69">
        <f t="shared" si="87"/>
        <v>13</v>
      </c>
      <c r="AB132" s="69">
        <f t="shared" si="87"/>
        <v>12</v>
      </c>
      <c r="AC132" s="69">
        <f t="shared" si="87"/>
        <v>13</v>
      </c>
      <c r="AD132" s="69">
        <f t="shared" si="87"/>
        <v>13</v>
      </c>
      <c r="AE132" s="69">
        <f t="shared" si="87"/>
        <v>12</v>
      </c>
      <c r="AF132" s="69">
        <f t="shared" si="87"/>
        <v>13</v>
      </c>
      <c r="AG132" s="69">
        <f t="shared" si="87"/>
        <v>-2</v>
      </c>
      <c r="AI132" s="71">
        <f t="shared" si="97"/>
        <v>4</v>
      </c>
      <c r="AJ132" s="71">
        <f t="shared" si="98"/>
        <v>4</v>
      </c>
      <c r="AK132" s="71">
        <f t="shared" si="99"/>
        <v>4</v>
      </c>
      <c r="AL132" s="71">
        <f t="shared" si="92"/>
        <v>4</v>
      </c>
      <c r="AM132" s="71">
        <f t="shared" si="93"/>
        <v>4</v>
      </c>
      <c r="AN132" s="71">
        <f t="shared" si="94"/>
        <v>4</v>
      </c>
      <c r="AO132" s="71">
        <f t="shared" si="95"/>
        <v>0</v>
      </c>
      <c r="AQ132" s="69">
        <f t="shared" si="90"/>
        <v>19</v>
      </c>
      <c r="AR132" s="69">
        <f t="shared" si="88"/>
        <v>18</v>
      </c>
      <c r="AS132" s="69">
        <f t="shared" si="88"/>
        <v>19</v>
      </c>
      <c r="AT132" s="69">
        <f t="shared" si="88"/>
        <v>19</v>
      </c>
      <c r="AU132" s="69">
        <f t="shared" si="88"/>
        <v>18</v>
      </c>
      <c r="AV132" s="69">
        <f t="shared" si="88"/>
        <v>19</v>
      </c>
      <c r="AW132" s="69">
        <f t="shared" si="88"/>
        <v>0</v>
      </c>
      <c r="AY132" s="71">
        <f>'1_使用順の確定'!L53</f>
        <v>0</v>
      </c>
      <c r="AZ132" s="72">
        <v>15</v>
      </c>
      <c r="BA132" s="71" t="str">
        <f t="shared" si="89"/>
        <v>-</v>
      </c>
    </row>
    <row r="133" spans="2:53" x14ac:dyDescent="0.25">
      <c r="B133" s="65" t="e">
        <f ca="1">IF(AND('1_使用順の確定'!$L$64="OK",BA133&lt;&gt;"-"),BA133,OFFSET(P133,0,$B$117))</f>
        <v>#N/A</v>
      </c>
      <c r="D133" s="65" t="e">
        <f t="shared" ca="1" si="86"/>
        <v>#N/A</v>
      </c>
      <c r="E133" s="65" t="s">
        <v>104</v>
      </c>
      <c r="G133" s="67"/>
      <c r="H133" s="67"/>
      <c r="J133" s="67"/>
      <c r="K133" s="67"/>
      <c r="M133" s="65">
        <v>12</v>
      </c>
      <c r="N133" s="65">
        <v>12</v>
      </c>
      <c r="O133" s="65"/>
      <c r="P133" s="66" t="s">
        <v>288</v>
      </c>
      <c r="Q133" s="79">
        <v>16</v>
      </c>
      <c r="R133" s="80">
        <v>15</v>
      </c>
      <c r="S133" s="80">
        <v>16</v>
      </c>
      <c r="T133" s="80">
        <v>11</v>
      </c>
      <c r="U133" s="80">
        <v>19</v>
      </c>
      <c r="V133" s="80">
        <v>16</v>
      </c>
      <c r="W133" s="81"/>
      <c r="Y133" s="68">
        <v>2</v>
      </c>
      <c r="AA133" s="69">
        <f t="shared" si="87"/>
        <v>14</v>
      </c>
      <c r="AB133" s="69">
        <f t="shared" si="87"/>
        <v>13</v>
      </c>
      <c r="AC133" s="69">
        <f t="shared" si="87"/>
        <v>14</v>
      </c>
      <c r="AD133" s="69">
        <f t="shared" si="87"/>
        <v>9</v>
      </c>
      <c r="AE133" s="69">
        <f t="shared" si="87"/>
        <v>17</v>
      </c>
      <c r="AF133" s="69">
        <f t="shared" si="87"/>
        <v>14</v>
      </c>
      <c r="AG133" s="69">
        <f t="shared" si="87"/>
        <v>-2</v>
      </c>
      <c r="AI133" s="71">
        <f t="shared" si="97"/>
        <v>4</v>
      </c>
      <c r="AJ133" s="71">
        <f t="shared" si="98"/>
        <v>4</v>
      </c>
      <c r="AK133" s="71">
        <f t="shared" si="99"/>
        <v>4</v>
      </c>
      <c r="AL133" s="71">
        <f t="shared" si="92"/>
        <v>4</v>
      </c>
      <c r="AM133" s="71">
        <f t="shared" si="93"/>
        <v>4</v>
      </c>
      <c r="AN133" s="71">
        <f t="shared" si="94"/>
        <v>4</v>
      </c>
      <c r="AO133" s="71">
        <f t="shared" si="95"/>
        <v>0</v>
      </c>
      <c r="AQ133" s="69">
        <f t="shared" si="90"/>
        <v>20</v>
      </c>
      <c r="AR133" s="69">
        <f t="shared" si="88"/>
        <v>19</v>
      </c>
      <c r="AS133" s="69">
        <f t="shared" si="88"/>
        <v>20</v>
      </c>
      <c r="AT133" s="69">
        <f t="shared" si="88"/>
        <v>15</v>
      </c>
      <c r="AU133" s="69">
        <f t="shared" si="88"/>
        <v>23</v>
      </c>
      <c r="AV133" s="69">
        <f t="shared" si="88"/>
        <v>20</v>
      </c>
      <c r="AW133" s="69">
        <f t="shared" si="88"/>
        <v>0</v>
      </c>
      <c r="AY133" s="71">
        <f>'1_使用順の確定'!L54</f>
        <v>0</v>
      </c>
      <c r="AZ133" s="72">
        <v>16</v>
      </c>
      <c r="BA133" s="71" t="str">
        <f t="shared" si="89"/>
        <v>-</v>
      </c>
    </row>
    <row r="134" spans="2:53" x14ac:dyDescent="0.25">
      <c r="B134" s="65" t="e">
        <f ca="1">IF(AND('1_使用順の確定'!$L$64="OK",BA134&lt;&gt;"-"),BA134,OFFSET(P134,0,$B$117))</f>
        <v>#N/A</v>
      </c>
      <c r="D134" s="65" t="e">
        <f t="shared" ca="1" si="86"/>
        <v>#N/A</v>
      </c>
      <c r="E134" s="65" t="s">
        <v>105</v>
      </c>
      <c r="G134" s="67"/>
      <c r="H134" s="67"/>
      <c r="J134" s="67"/>
      <c r="K134" s="67"/>
      <c r="M134" s="65">
        <v>13</v>
      </c>
      <c r="N134" s="65">
        <v>13</v>
      </c>
      <c r="O134" s="65"/>
      <c r="P134" s="66" t="s">
        <v>289</v>
      </c>
      <c r="Q134" s="79">
        <v>17</v>
      </c>
      <c r="R134" s="80">
        <v>16</v>
      </c>
      <c r="S134" s="80">
        <v>18</v>
      </c>
      <c r="T134" s="80">
        <v>17</v>
      </c>
      <c r="U134" s="80">
        <v>18</v>
      </c>
      <c r="V134" s="80">
        <v>18</v>
      </c>
      <c r="W134" s="81"/>
      <c r="Y134" s="68">
        <v>2</v>
      </c>
      <c r="AA134" s="69">
        <f t="shared" si="87"/>
        <v>15</v>
      </c>
      <c r="AB134" s="69">
        <f t="shared" si="87"/>
        <v>14</v>
      </c>
      <c r="AC134" s="69">
        <f t="shared" si="87"/>
        <v>16</v>
      </c>
      <c r="AD134" s="69">
        <f t="shared" si="87"/>
        <v>15</v>
      </c>
      <c r="AE134" s="69">
        <f t="shared" si="87"/>
        <v>16</v>
      </c>
      <c r="AF134" s="69">
        <f t="shared" si="87"/>
        <v>16</v>
      </c>
      <c r="AG134" s="69">
        <f t="shared" si="87"/>
        <v>-2</v>
      </c>
      <c r="AI134" s="71">
        <f t="shared" si="97"/>
        <v>4</v>
      </c>
      <c r="AJ134" s="71">
        <f t="shared" si="98"/>
        <v>4</v>
      </c>
      <c r="AK134" s="71">
        <f t="shared" si="99"/>
        <v>4</v>
      </c>
      <c r="AL134" s="71">
        <f t="shared" si="92"/>
        <v>4</v>
      </c>
      <c r="AM134" s="71">
        <f t="shared" si="93"/>
        <v>4</v>
      </c>
      <c r="AN134" s="71">
        <f t="shared" si="94"/>
        <v>4</v>
      </c>
      <c r="AO134" s="71">
        <f t="shared" si="95"/>
        <v>0</v>
      </c>
      <c r="AQ134" s="69">
        <f t="shared" si="90"/>
        <v>21</v>
      </c>
      <c r="AR134" s="69">
        <f t="shared" si="90"/>
        <v>20</v>
      </c>
      <c r="AS134" s="69">
        <f t="shared" si="90"/>
        <v>22</v>
      </c>
      <c r="AT134" s="69">
        <f t="shared" si="90"/>
        <v>21</v>
      </c>
      <c r="AU134" s="69">
        <f t="shared" si="90"/>
        <v>22</v>
      </c>
      <c r="AV134" s="69">
        <f t="shared" si="90"/>
        <v>22</v>
      </c>
      <c r="AW134" s="69">
        <f t="shared" si="90"/>
        <v>0</v>
      </c>
      <c r="AY134" s="71">
        <f>'1_使用順の確定'!L55</f>
        <v>0</v>
      </c>
      <c r="AZ134" s="72">
        <v>17</v>
      </c>
      <c r="BA134" s="71" t="str">
        <f t="shared" si="89"/>
        <v>-</v>
      </c>
    </row>
    <row r="135" spans="2:53" x14ac:dyDescent="0.25">
      <c r="B135" s="65" t="e">
        <f ca="1">IF(AND('1_使用順の確定'!$L$64="OK",BA135&lt;&gt;"-"),BA135,OFFSET(P135,0,$B$117))</f>
        <v>#N/A</v>
      </c>
      <c r="D135" s="65" t="e">
        <f t="shared" ca="1" si="86"/>
        <v>#N/A</v>
      </c>
      <c r="E135" s="65" t="s">
        <v>106</v>
      </c>
      <c r="G135" s="67"/>
      <c r="H135" s="67"/>
      <c r="J135" s="67"/>
      <c r="K135" s="67"/>
      <c r="M135" s="65">
        <v>14</v>
      </c>
      <c r="N135" s="65">
        <v>14</v>
      </c>
      <c r="O135" s="65"/>
      <c r="P135" s="66" t="s">
        <v>290</v>
      </c>
      <c r="Q135" s="79">
        <v>18</v>
      </c>
      <c r="R135" s="80">
        <v>18</v>
      </c>
      <c r="S135" s="80">
        <v>17</v>
      </c>
      <c r="T135" s="80">
        <v>19</v>
      </c>
      <c r="U135" s="80">
        <v>17</v>
      </c>
      <c r="V135" s="80">
        <v>17</v>
      </c>
      <c r="W135" s="81"/>
      <c r="Y135" s="68">
        <v>2</v>
      </c>
      <c r="AA135" s="69">
        <f t="shared" si="87"/>
        <v>16</v>
      </c>
      <c r="AB135" s="69">
        <f t="shared" si="87"/>
        <v>16</v>
      </c>
      <c r="AC135" s="69">
        <f t="shared" si="87"/>
        <v>15</v>
      </c>
      <c r="AD135" s="69">
        <f t="shared" si="87"/>
        <v>17</v>
      </c>
      <c r="AE135" s="69">
        <f t="shared" si="87"/>
        <v>15</v>
      </c>
      <c r="AF135" s="69">
        <f t="shared" si="87"/>
        <v>15</v>
      </c>
      <c r="AG135" s="69">
        <f t="shared" si="87"/>
        <v>-2</v>
      </c>
      <c r="AI135" s="71">
        <f t="shared" si="97"/>
        <v>4</v>
      </c>
      <c r="AJ135" s="71">
        <f t="shared" si="98"/>
        <v>4</v>
      </c>
      <c r="AK135" s="71">
        <f t="shared" si="99"/>
        <v>4</v>
      </c>
      <c r="AL135" s="71">
        <f t="shared" si="92"/>
        <v>4</v>
      </c>
      <c r="AM135" s="71">
        <f t="shared" si="93"/>
        <v>4</v>
      </c>
      <c r="AN135" s="71">
        <f t="shared" si="94"/>
        <v>4</v>
      </c>
      <c r="AO135" s="71">
        <f t="shared" si="95"/>
        <v>0</v>
      </c>
      <c r="AQ135" s="69">
        <f t="shared" si="90"/>
        <v>22</v>
      </c>
      <c r="AR135" s="69">
        <f t="shared" si="90"/>
        <v>22</v>
      </c>
      <c r="AS135" s="69">
        <f t="shared" si="90"/>
        <v>21</v>
      </c>
      <c r="AT135" s="69">
        <f t="shared" si="90"/>
        <v>23</v>
      </c>
      <c r="AU135" s="69">
        <f t="shared" si="90"/>
        <v>21</v>
      </c>
      <c r="AV135" s="69">
        <f t="shared" si="90"/>
        <v>21</v>
      </c>
      <c r="AW135" s="69">
        <f t="shared" si="90"/>
        <v>0</v>
      </c>
      <c r="AY135" s="71">
        <f>'1_使用順の確定'!L56</f>
        <v>0</v>
      </c>
      <c r="AZ135" s="72">
        <v>18</v>
      </c>
      <c r="BA135" s="71" t="str">
        <f t="shared" si="89"/>
        <v>-</v>
      </c>
    </row>
    <row r="136" spans="2:53" x14ac:dyDescent="0.25">
      <c r="B136" s="65" t="e">
        <f ca="1">IF(AND('1_使用順の確定'!$L$64="OK",BA136&lt;&gt;"-"),BA136,OFFSET(P136,0,$B$117))</f>
        <v>#N/A</v>
      </c>
      <c r="D136" s="65" t="e">
        <f t="shared" ca="1" si="86"/>
        <v>#N/A</v>
      </c>
      <c r="E136" s="65" t="s">
        <v>107</v>
      </c>
      <c r="G136" s="67"/>
      <c r="H136" s="67"/>
      <c r="J136" s="67"/>
      <c r="K136" s="67"/>
      <c r="M136" s="65">
        <v>15</v>
      </c>
      <c r="N136" s="65">
        <v>15</v>
      </c>
      <c r="O136" s="65"/>
      <c r="P136" s="66" t="s">
        <v>302</v>
      </c>
      <c r="Q136" s="79">
        <v>19</v>
      </c>
      <c r="R136" s="80">
        <v>19</v>
      </c>
      <c r="S136" s="80">
        <v>19</v>
      </c>
      <c r="T136" s="80">
        <v>18</v>
      </c>
      <c r="U136" s="80">
        <v>15</v>
      </c>
      <c r="V136" s="80">
        <v>19</v>
      </c>
      <c r="W136" s="81"/>
      <c r="Y136" s="68">
        <v>2</v>
      </c>
      <c r="AA136" s="69">
        <f t="shared" si="87"/>
        <v>17</v>
      </c>
      <c r="AB136" s="69">
        <f t="shared" si="87"/>
        <v>17</v>
      </c>
      <c r="AC136" s="69">
        <f t="shared" si="87"/>
        <v>17</v>
      </c>
      <c r="AD136" s="69">
        <f t="shared" si="87"/>
        <v>16</v>
      </c>
      <c r="AE136" s="69">
        <f t="shared" si="87"/>
        <v>13</v>
      </c>
      <c r="AF136" s="69">
        <f t="shared" si="87"/>
        <v>17</v>
      </c>
      <c r="AG136" s="69">
        <f t="shared" si="87"/>
        <v>-2</v>
      </c>
      <c r="AI136" s="71">
        <f t="shared" si="97"/>
        <v>4</v>
      </c>
      <c r="AJ136" s="71">
        <f t="shared" si="98"/>
        <v>4</v>
      </c>
      <c r="AK136" s="71">
        <f t="shared" si="99"/>
        <v>4</v>
      </c>
      <c r="AL136" s="71">
        <f t="shared" si="92"/>
        <v>4</v>
      </c>
      <c r="AM136" s="71">
        <f t="shared" si="93"/>
        <v>4</v>
      </c>
      <c r="AN136" s="71">
        <f t="shared" si="94"/>
        <v>4</v>
      </c>
      <c r="AO136" s="71">
        <f t="shared" si="95"/>
        <v>0</v>
      </c>
      <c r="AQ136" s="69">
        <f t="shared" si="90"/>
        <v>23</v>
      </c>
      <c r="AR136" s="69">
        <f t="shared" si="90"/>
        <v>23</v>
      </c>
      <c r="AS136" s="69">
        <f t="shared" si="90"/>
        <v>23</v>
      </c>
      <c r="AT136" s="69">
        <f t="shared" si="90"/>
        <v>22</v>
      </c>
      <c r="AU136" s="69">
        <f t="shared" si="90"/>
        <v>19</v>
      </c>
      <c r="AV136" s="69">
        <f t="shared" si="90"/>
        <v>23</v>
      </c>
      <c r="AW136" s="69">
        <f t="shared" si="90"/>
        <v>0</v>
      </c>
      <c r="AY136" s="71">
        <f>'1_使用順の確定'!L57</f>
        <v>0</v>
      </c>
      <c r="AZ136" s="72">
        <v>19</v>
      </c>
      <c r="BA136" s="71" t="str">
        <f t="shared" si="89"/>
        <v>-</v>
      </c>
    </row>
    <row r="137" spans="2:53" x14ac:dyDescent="0.25">
      <c r="B137" s="65" t="e">
        <f ca="1">IF(AND('1_使用順の確定'!$L$64="OK",BA137&lt;&gt;"-"),BA137,OFFSET(P137,0,$B$117))</f>
        <v>#N/A</v>
      </c>
      <c r="D137" s="65" t="e">
        <f t="shared" ca="1" si="86"/>
        <v>#N/A</v>
      </c>
      <c r="E137" s="65" t="s">
        <v>108</v>
      </c>
      <c r="G137" s="67"/>
      <c r="H137" s="67"/>
      <c r="J137" s="67"/>
      <c r="K137" s="67"/>
      <c r="M137" s="65">
        <v>16</v>
      </c>
      <c r="N137" s="65">
        <v>16</v>
      </c>
      <c r="O137" s="65"/>
      <c r="P137" s="66" t="s">
        <v>314</v>
      </c>
      <c r="Q137" s="79">
        <v>20</v>
      </c>
      <c r="R137" s="80">
        <v>20</v>
      </c>
      <c r="S137" s="80">
        <v>20</v>
      </c>
      <c r="T137" s="80">
        <v>20</v>
      </c>
      <c r="U137" s="80">
        <v>20</v>
      </c>
      <c r="V137" s="80">
        <v>20</v>
      </c>
      <c r="W137" s="81"/>
      <c r="Y137" s="68">
        <v>2</v>
      </c>
      <c r="AA137" s="69">
        <f t="shared" si="87"/>
        <v>18</v>
      </c>
      <c r="AB137" s="69">
        <f t="shared" si="87"/>
        <v>18</v>
      </c>
      <c r="AC137" s="69">
        <f t="shared" si="87"/>
        <v>18</v>
      </c>
      <c r="AD137" s="69">
        <f t="shared" si="87"/>
        <v>18</v>
      </c>
      <c r="AE137" s="69">
        <f t="shared" si="87"/>
        <v>18</v>
      </c>
      <c r="AF137" s="69">
        <f t="shared" si="87"/>
        <v>18</v>
      </c>
      <c r="AG137" s="69">
        <f t="shared" si="87"/>
        <v>-2</v>
      </c>
      <c r="AI137" s="71">
        <f t="shared" si="97"/>
        <v>4</v>
      </c>
      <c r="AJ137" s="71">
        <f t="shared" si="98"/>
        <v>4</v>
      </c>
      <c r="AK137" s="71">
        <f t="shared" si="99"/>
        <v>4</v>
      </c>
      <c r="AL137" s="71">
        <f t="shared" si="92"/>
        <v>4</v>
      </c>
      <c r="AM137" s="71">
        <f t="shared" si="93"/>
        <v>4</v>
      </c>
      <c r="AN137" s="71">
        <f t="shared" si="94"/>
        <v>4</v>
      </c>
      <c r="AO137" s="71">
        <f t="shared" si="95"/>
        <v>0</v>
      </c>
      <c r="AQ137" s="69">
        <f t="shared" si="90"/>
        <v>24</v>
      </c>
      <c r="AR137" s="69">
        <f t="shared" si="90"/>
        <v>24</v>
      </c>
      <c r="AS137" s="69">
        <f t="shared" si="90"/>
        <v>24</v>
      </c>
      <c r="AT137" s="69">
        <f t="shared" si="90"/>
        <v>24</v>
      </c>
      <c r="AU137" s="69">
        <f t="shared" si="90"/>
        <v>24</v>
      </c>
      <c r="AV137" s="69">
        <f t="shared" si="90"/>
        <v>24</v>
      </c>
      <c r="AW137" s="69">
        <f t="shared" si="90"/>
        <v>0</v>
      </c>
      <c r="AY137" s="71">
        <f>'1_使用順の確定'!L58</f>
        <v>0</v>
      </c>
      <c r="AZ137" s="72">
        <v>20</v>
      </c>
      <c r="BA137" s="71" t="str">
        <f t="shared" si="89"/>
        <v>-</v>
      </c>
    </row>
    <row r="138" spans="2:53" x14ac:dyDescent="0.25">
      <c r="B138" s="65" t="e">
        <f ca="1">IF(AND('1_使用順の確定'!$L$64="OK",BA138&lt;&gt;"-"),BA138,OFFSET(P138,0,$B$117))</f>
        <v>#N/A</v>
      </c>
      <c r="D138" s="65" t="e">
        <f t="shared" ca="1" si="86"/>
        <v>#N/A</v>
      </c>
      <c r="E138" s="65" t="s">
        <v>109</v>
      </c>
      <c r="G138" s="67"/>
      <c r="H138" s="67"/>
      <c r="J138" s="67"/>
      <c r="K138" s="67"/>
      <c r="M138" s="65" t="s">
        <v>251</v>
      </c>
      <c r="N138" s="65"/>
      <c r="O138" s="65">
        <v>0</v>
      </c>
      <c r="P138" s="66" t="s">
        <v>303</v>
      </c>
      <c r="Q138" s="79">
        <v>21</v>
      </c>
      <c r="R138" s="80">
        <v>21</v>
      </c>
      <c r="S138" s="80">
        <v>21</v>
      </c>
      <c r="T138" s="80">
        <v>21</v>
      </c>
      <c r="U138" s="80">
        <v>21</v>
      </c>
      <c r="V138" s="80">
        <v>21</v>
      </c>
      <c r="W138" s="81"/>
      <c r="Y138" s="73"/>
      <c r="AA138" s="73"/>
      <c r="AB138" s="73"/>
      <c r="AC138" s="73"/>
      <c r="AD138" s="73"/>
      <c r="AE138" s="73"/>
      <c r="AF138" s="73"/>
      <c r="AG138" s="73"/>
      <c r="AI138" s="64">
        <v>5</v>
      </c>
      <c r="AJ138" s="64">
        <v>5</v>
      </c>
      <c r="AK138" s="64">
        <v>5</v>
      </c>
      <c r="AL138" s="64">
        <v>5</v>
      </c>
      <c r="AM138" s="64">
        <v>5</v>
      </c>
      <c r="AN138" s="64">
        <v>5</v>
      </c>
      <c r="AO138" s="64">
        <v>5</v>
      </c>
      <c r="AQ138" s="74">
        <f t="shared" ref="AQ138:AW141" si="100">$O138+AI138</f>
        <v>5</v>
      </c>
      <c r="AR138" s="74">
        <f t="shared" si="100"/>
        <v>5</v>
      </c>
      <c r="AS138" s="74">
        <f t="shared" si="100"/>
        <v>5</v>
      </c>
      <c r="AT138" s="74">
        <f t="shared" si="100"/>
        <v>5</v>
      </c>
      <c r="AU138" s="74">
        <f t="shared" si="100"/>
        <v>5</v>
      </c>
      <c r="AV138" s="74">
        <f t="shared" si="100"/>
        <v>5</v>
      </c>
      <c r="AW138" s="74">
        <f t="shared" si="100"/>
        <v>5</v>
      </c>
      <c r="AY138" s="71">
        <f>'1_使用順の確定'!L59</f>
        <v>0</v>
      </c>
      <c r="AZ138" s="72">
        <v>21</v>
      </c>
      <c r="BA138" s="71" t="str">
        <f t="shared" si="89"/>
        <v>-</v>
      </c>
    </row>
    <row r="139" spans="2:53" x14ac:dyDescent="0.25">
      <c r="B139" s="65" t="e">
        <f ca="1">IF(AND('1_使用順の確定'!$L$64="OK",BA139&lt;&gt;"-"),BA139,OFFSET(P139,0,$B$117))</f>
        <v>#N/A</v>
      </c>
      <c r="D139" s="65" t="e">
        <f t="shared" ca="1" si="86"/>
        <v>#N/A</v>
      </c>
      <c r="E139" s="65" t="s">
        <v>110</v>
      </c>
      <c r="G139" s="67"/>
      <c r="H139" s="67"/>
      <c r="J139" s="67"/>
      <c r="K139" s="67"/>
      <c r="M139" s="65" t="s">
        <v>252</v>
      </c>
      <c r="N139" s="65"/>
      <c r="O139" s="65">
        <v>0</v>
      </c>
      <c r="P139" s="66" t="s">
        <v>304</v>
      </c>
      <c r="Q139" s="79">
        <v>22</v>
      </c>
      <c r="R139" s="80">
        <v>22</v>
      </c>
      <c r="S139" s="80">
        <v>22</v>
      </c>
      <c r="T139" s="80">
        <v>22</v>
      </c>
      <c r="U139" s="80">
        <v>22</v>
      </c>
      <c r="V139" s="80">
        <v>22</v>
      </c>
      <c r="W139" s="81"/>
      <c r="Y139" s="73"/>
      <c r="AA139" s="73"/>
      <c r="AB139" s="73"/>
      <c r="AC139" s="73"/>
      <c r="AD139" s="73"/>
      <c r="AE139" s="73"/>
      <c r="AF139" s="73"/>
      <c r="AG139" s="73"/>
      <c r="AI139" s="64">
        <v>6</v>
      </c>
      <c r="AJ139" s="64">
        <v>6</v>
      </c>
      <c r="AK139" s="64">
        <v>6</v>
      </c>
      <c r="AL139" s="64">
        <v>6</v>
      </c>
      <c r="AM139" s="64">
        <v>6</v>
      </c>
      <c r="AN139" s="64">
        <v>6</v>
      </c>
      <c r="AO139" s="64">
        <v>6</v>
      </c>
      <c r="AQ139" s="74">
        <f t="shared" si="100"/>
        <v>6</v>
      </c>
      <c r="AR139" s="74">
        <f t="shared" si="100"/>
        <v>6</v>
      </c>
      <c r="AS139" s="74">
        <f t="shared" si="100"/>
        <v>6</v>
      </c>
      <c r="AT139" s="74">
        <f t="shared" si="100"/>
        <v>6</v>
      </c>
      <c r="AU139" s="74">
        <f t="shared" si="100"/>
        <v>6</v>
      </c>
      <c r="AV139" s="74">
        <f t="shared" si="100"/>
        <v>6</v>
      </c>
      <c r="AW139" s="74">
        <f t="shared" si="100"/>
        <v>6</v>
      </c>
      <c r="AY139" s="71">
        <f>'1_使用順の確定'!L60</f>
        <v>0</v>
      </c>
      <c r="AZ139" s="72">
        <v>22</v>
      </c>
      <c r="BA139" s="71" t="str">
        <f t="shared" si="89"/>
        <v>-</v>
      </c>
    </row>
    <row r="140" spans="2:53" x14ac:dyDescent="0.25">
      <c r="B140" s="65" t="e">
        <f ca="1">IF(AND('1_使用順の確定'!$L$64="OK",BA140&lt;&gt;"-"),BA140,OFFSET(P140,0,$B$117))</f>
        <v>#N/A</v>
      </c>
      <c r="D140" s="65" t="e">
        <f t="shared" ca="1" si="86"/>
        <v>#N/A</v>
      </c>
      <c r="E140" s="65" t="s">
        <v>111</v>
      </c>
      <c r="G140" s="67"/>
      <c r="H140" s="67"/>
      <c r="J140" s="67"/>
      <c r="K140" s="67"/>
      <c r="M140" s="65" t="s">
        <v>253</v>
      </c>
      <c r="N140" s="65"/>
      <c r="O140" s="65">
        <v>0</v>
      </c>
      <c r="P140" s="66" t="s">
        <v>305</v>
      </c>
      <c r="Q140" s="79">
        <v>23</v>
      </c>
      <c r="R140" s="80">
        <v>23</v>
      </c>
      <c r="S140" s="80">
        <v>23</v>
      </c>
      <c r="T140" s="80">
        <v>23</v>
      </c>
      <c r="U140" s="80">
        <v>23</v>
      </c>
      <c r="V140" s="80">
        <v>23</v>
      </c>
      <c r="W140" s="81"/>
      <c r="Y140" s="73"/>
      <c r="AA140" s="73"/>
      <c r="AB140" s="73"/>
      <c r="AC140" s="73"/>
      <c r="AD140" s="73"/>
      <c r="AE140" s="73"/>
      <c r="AF140" s="73"/>
      <c r="AG140" s="73"/>
      <c r="AI140" s="64">
        <v>7</v>
      </c>
      <c r="AJ140" s="64">
        <v>7</v>
      </c>
      <c r="AK140" s="64">
        <v>7</v>
      </c>
      <c r="AL140" s="64">
        <v>7</v>
      </c>
      <c r="AM140" s="64">
        <v>7</v>
      </c>
      <c r="AN140" s="64">
        <v>7</v>
      </c>
      <c r="AO140" s="64">
        <v>7</v>
      </c>
      <c r="AQ140" s="74">
        <f t="shared" si="100"/>
        <v>7</v>
      </c>
      <c r="AR140" s="74">
        <f t="shared" si="100"/>
        <v>7</v>
      </c>
      <c r="AS140" s="74">
        <f t="shared" si="100"/>
        <v>7</v>
      </c>
      <c r="AT140" s="74">
        <f t="shared" si="100"/>
        <v>7</v>
      </c>
      <c r="AU140" s="74">
        <f t="shared" si="100"/>
        <v>7</v>
      </c>
      <c r="AV140" s="74">
        <f t="shared" si="100"/>
        <v>7</v>
      </c>
      <c r="AW140" s="74">
        <f t="shared" si="100"/>
        <v>7</v>
      </c>
      <c r="AY140" s="71">
        <f>'1_使用順の確定'!L61</f>
        <v>0</v>
      </c>
      <c r="AZ140" s="72">
        <v>23</v>
      </c>
      <c r="BA140" s="71" t="str">
        <f t="shared" si="89"/>
        <v>-</v>
      </c>
    </row>
    <row r="141" spans="2:53" x14ac:dyDescent="0.25">
      <c r="B141" s="65" t="e">
        <f ca="1">IF(AND('1_使用順の確定'!$L$64="OK",BA141&lt;&gt;"-"),BA141,OFFSET(P141,0,$B$117))</f>
        <v>#N/A</v>
      </c>
      <c r="D141" s="65" t="e">
        <f t="shared" ca="1" si="86"/>
        <v>#N/A</v>
      </c>
      <c r="E141" s="65" t="s">
        <v>112</v>
      </c>
      <c r="G141" s="67"/>
      <c r="H141" s="67"/>
      <c r="J141" s="67"/>
      <c r="K141" s="67"/>
      <c r="M141" s="65" t="s">
        <v>254</v>
      </c>
      <c r="N141" s="65"/>
      <c r="O141" s="65">
        <v>0</v>
      </c>
      <c r="P141" s="66" t="s">
        <v>306</v>
      </c>
      <c r="Q141" s="79">
        <v>24</v>
      </c>
      <c r="R141" s="80">
        <v>24</v>
      </c>
      <c r="S141" s="80">
        <v>24</v>
      </c>
      <c r="T141" s="80">
        <v>24</v>
      </c>
      <c r="U141" s="80">
        <v>24</v>
      </c>
      <c r="V141" s="80">
        <v>24</v>
      </c>
      <c r="W141" s="81"/>
      <c r="Y141" s="73"/>
      <c r="AA141" s="73"/>
      <c r="AB141" s="73"/>
      <c r="AC141" s="73"/>
      <c r="AD141" s="73"/>
      <c r="AE141" s="73"/>
      <c r="AF141" s="73"/>
      <c r="AG141" s="73"/>
      <c r="AI141" s="64">
        <v>8</v>
      </c>
      <c r="AJ141" s="64">
        <v>8</v>
      </c>
      <c r="AK141" s="64">
        <v>8</v>
      </c>
      <c r="AL141" s="64">
        <v>8</v>
      </c>
      <c r="AM141" s="64">
        <v>8</v>
      </c>
      <c r="AN141" s="64">
        <v>8</v>
      </c>
      <c r="AO141" s="64">
        <v>8</v>
      </c>
      <c r="AQ141" s="74">
        <f t="shared" si="100"/>
        <v>8</v>
      </c>
      <c r="AR141" s="74">
        <f t="shared" si="100"/>
        <v>8</v>
      </c>
      <c r="AS141" s="74">
        <f t="shared" si="100"/>
        <v>8</v>
      </c>
      <c r="AT141" s="74">
        <f t="shared" si="100"/>
        <v>8</v>
      </c>
      <c r="AU141" s="74">
        <f t="shared" si="100"/>
        <v>8</v>
      </c>
      <c r="AV141" s="74">
        <f t="shared" si="100"/>
        <v>8</v>
      </c>
      <c r="AW141" s="74">
        <f t="shared" si="100"/>
        <v>8</v>
      </c>
      <c r="AY141" s="71">
        <f>'1_使用順の確定'!L62</f>
        <v>0</v>
      </c>
      <c r="AZ141" s="72">
        <v>24</v>
      </c>
      <c r="BA141" s="71" t="str">
        <f t="shared" si="89"/>
        <v>-</v>
      </c>
    </row>
    <row r="142" spans="2:53" x14ac:dyDescent="0.25">
      <c r="B142" s="50" t="e">
        <f t="shared" ref="B142" ca="1" si="101">SUM(B118:B141)</f>
        <v>#N/A</v>
      </c>
      <c r="Q142" s="50">
        <f t="shared" ref="Q142:W142" si="102">SUM(Q118:Q141)</f>
        <v>300</v>
      </c>
      <c r="R142" s="50">
        <f t="shared" si="102"/>
        <v>300</v>
      </c>
      <c r="S142" s="50">
        <f t="shared" si="102"/>
        <v>300</v>
      </c>
      <c r="T142" s="50">
        <f t="shared" si="102"/>
        <v>300</v>
      </c>
      <c r="U142" s="50">
        <f t="shared" si="102"/>
        <v>300</v>
      </c>
      <c r="V142" s="50">
        <f t="shared" si="102"/>
        <v>300</v>
      </c>
      <c r="W142" s="50">
        <f t="shared" si="102"/>
        <v>0</v>
      </c>
      <c r="AA142" s="50">
        <f t="shared" ref="AA142:AG142" si="103">SUM(AA118:AA141)</f>
        <v>171</v>
      </c>
      <c r="AB142" s="50">
        <f t="shared" si="103"/>
        <v>171</v>
      </c>
      <c r="AC142" s="50">
        <f t="shared" si="103"/>
        <v>171</v>
      </c>
      <c r="AD142" s="50">
        <f t="shared" si="103"/>
        <v>171</v>
      </c>
      <c r="AE142" s="50">
        <f t="shared" si="103"/>
        <v>171</v>
      </c>
      <c r="AF142" s="50">
        <f t="shared" si="103"/>
        <v>171</v>
      </c>
      <c r="AG142" s="50">
        <f t="shared" si="103"/>
        <v>-39</v>
      </c>
      <c r="AQ142" s="50">
        <f>SUM(AQ118:AQ141)</f>
        <v>300</v>
      </c>
      <c r="AR142" s="50">
        <f t="shared" ref="AR142:AW142" si="104">SUM(AR118:AR141)</f>
        <v>300</v>
      </c>
      <c r="AS142" s="50">
        <f t="shared" si="104"/>
        <v>300</v>
      </c>
      <c r="AT142" s="50">
        <f t="shared" si="104"/>
        <v>300</v>
      </c>
      <c r="AU142" s="50">
        <f t="shared" si="104"/>
        <v>300</v>
      </c>
      <c r="AV142" s="50">
        <f t="shared" si="104"/>
        <v>300</v>
      </c>
      <c r="AW142" s="50">
        <f t="shared" si="104"/>
        <v>26</v>
      </c>
    </row>
  </sheetData>
  <mergeCells count="5">
    <mergeCell ref="AY5:BA5"/>
    <mergeCell ref="AY33:BA33"/>
    <mergeCell ref="AY61:BA61"/>
    <mergeCell ref="AY89:BA89"/>
    <mergeCell ref="AY117:BA117"/>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election activeCell="A3" sqref="A3:C26"/>
    </sheetView>
  </sheetViews>
  <sheetFormatPr defaultRowHeight="14.25" x14ac:dyDescent="0.25"/>
  <cols>
    <col min="2" max="8" width="14.125" customWidth="1"/>
  </cols>
  <sheetData>
    <row r="1" spans="1:8" x14ac:dyDescent="0.25">
      <c r="A1" s="1" t="s">
        <v>238</v>
      </c>
      <c r="B1" s="2"/>
      <c r="C1" s="2"/>
      <c r="D1" s="2"/>
      <c r="E1" s="2"/>
      <c r="F1" s="2"/>
      <c r="G1" s="2"/>
      <c r="H1" s="2"/>
    </row>
    <row r="2" spans="1:8" x14ac:dyDescent="0.25">
      <c r="A2" s="3"/>
      <c r="B2" s="3" t="s">
        <v>0</v>
      </c>
      <c r="C2" s="3" t="s">
        <v>1</v>
      </c>
      <c r="D2" s="3" t="s">
        <v>2</v>
      </c>
      <c r="E2" s="3" t="s">
        <v>3</v>
      </c>
      <c r="F2" s="3" t="s">
        <v>4</v>
      </c>
      <c r="G2" s="3" t="s">
        <v>5</v>
      </c>
      <c r="H2" s="3" t="s">
        <v>6</v>
      </c>
    </row>
    <row r="3" spans="1:8" x14ac:dyDescent="0.25">
      <c r="A3" s="3" t="s">
        <v>7</v>
      </c>
      <c r="B3" s="4" t="s">
        <v>8</v>
      </c>
      <c r="C3" s="4" t="s">
        <v>9</v>
      </c>
      <c r="D3" s="4" t="s">
        <v>10</v>
      </c>
      <c r="E3" s="4" t="s">
        <v>11</v>
      </c>
      <c r="F3" s="4"/>
      <c r="G3" s="5"/>
      <c r="H3" s="5"/>
    </row>
    <row r="4" spans="1:8" x14ac:dyDescent="0.25">
      <c r="A4" s="3" t="s">
        <v>12</v>
      </c>
      <c r="B4" s="4" t="s">
        <v>13</v>
      </c>
      <c r="C4" s="4" t="s">
        <v>14</v>
      </c>
      <c r="D4" s="4" t="s">
        <v>15</v>
      </c>
      <c r="E4" s="4" t="s">
        <v>16</v>
      </c>
      <c r="F4" s="4"/>
      <c r="G4" s="4"/>
      <c r="H4" s="4"/>
    </row>
    <row r="5" spans="1:8" x14ac:dyDescent="0.25">
      <c r="A5" s="3" t="s">
        <v>19</v>
      </c>
      <c r="B5" s="4" t="s">
        <v>13</v>
      </c>
      <c r="C5" s="4" t="s">
        <v>14</v>
      </c>
      <c r="D5" s="4" t="s">
        <v>15</v>
      </c>
      <c r="E5" s="4" t="s">
        <v>16</v>
      </c>
      <c r="F5" s="4" t="s">
        <v>17</v>
      </c>
      <c r="G5" s="4" t="s">
        <v>18</v>
      </c>
      <c r="H5" s="4"/>
    </row>
    <row r="6" spans="1:8" x14ac:dyDescent="0.25">
      <c r="A6" s="3" t="s">
        <v>20</v>
      </c>
      <c r="B6" s="4" t="s">
        <v>21</v>
      </c>
      <c r="C6" s="4" t="s">
        <v>22</v>
      </c>
      <c r="D6" s="4" t="s">
        <v>23</v>
      </c>
      <c r="E6" s="4" t="s">
        <v>24</v>
      </c>
      <c r="F6" s="4" t="s">
        <v>15</v>
      </c>
      <c r="G6" s="4" t="s">
        <v>16</v>
      </c>
      <c r="H6" s="4" t="s">
        <v>25</v>
      </c>
    </row>
    <row r="7" spans="1:8" x14ac:dyDescent="0.25">
      <c r="A7" s="3" t="s">
        <v>26</v>
      </c>
      <c r="B7" s="4" t="s">
        <v>22</v>
      </c>
      <c r="C7" s="4" t="s">
        <v>27</v>
      </c>
      <c r="D7" s="4" t="s">
        <v>28</v>
      </c>
      <c r="E7" s="4" t="s">
        <v>24</v>
      </c>
      <c r="F7" s="4" t="s">
        <v>23</v>
      </c>
      <c r="G7" s="4" t="s">
        <v>29</v>
      </c>
      <c r="H7" s="4" t="s">
        <v>30</v>
      </c>
    </row>
    <row r="8" spans="1:8" x14ac:dyDescent="0.25">
      <c r="A8" s="3" t="s">
        <v>31</v>
      </c>
      <c r="B8" s="4" t="s">
        <v>22</v>
      </c>
      <c r="C8" s="4" t="s">
        <v>32</v>
      </c>
      <c r="D8" s="4" t="s">
        <v>33</v>
      </c>
      <c r="E8" s="4" t="s">
        <v>34</v>
      </c>
      <c r="F8" s="4" t="s">
        <v>15</v>
      </c>
      <c r="G8" s="4" t="s">
        <v>21</v>
      </c>
      <c r="H8" s="6"/>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election activeCell="A3" sqref="A3:C26"/>
    </sheetView>
  </sheetViews>
  <sheetFormatPr defaultRowHeight="14.25" x14ac:dyDescent="0.25"/>
  <cols>
    <col min="1" max="1" width="12.875" style="7" customWidth="1"/>
    <col min="2" max="2" width="11.125" bestFit="1" customWidth="1"/>
    <col min="3" max="3" width="9" style="119"/>
    <col min="4" max="4" width="11.875" bestFit="1" customWidth="1"/>
  </cols>
  <sheetData>
    <row r="1" spans="1:10" x14ac:dyDescent="0.25">
      <c r="A1" s="7" t="s">
        <v>275</v>
      </c>
      <c r="C1" s="118"/>
      <c r="D1" s="117"/>
    </row>
    <row r="2" spans="1:10" x14ac:dyDescent="0.25">
      <c r="C2" s="118"/>
      <c r="D2" s="117"/>
    </row>
    <row r="3" spans="1:10" x14ac:dyDescent="0.25">
      <c r="A3" s="148">
        <v>46023</v>
      </c>
      <c r="B3" s="7" t="s">
        <v>45</v>
      </c>
      <c r="C3" s="149">
        <f>A3</f>
        <v>46023</v>
      </c>
      <c r="D3" s="117"/>
    </row>
    <row r="4" spans="1:10" x14ac:dyDescent="0.25">
      <c r="A4" s="148">
        <v>46034</v>
      </c>
      <c r="B4" s="7" t="s">
        <v>46</v>
      </c>
      <c r="C4" s="149">
        <f t="shared" ref="C4:C5" si="0">A4</f>
        <v>46034</v>
      </c>
      <c r="D4" s="117"/>
    </row>
    <row r="5" spans="1:10" x14ac:dyDescent="0.25">
      <c r="A5" s="148">
        <v>46064</v>
      </c>
      <c r="B5" s="7" t="s">
        <v>47</v>
      </c>
      <c r="C5" s="149">
        <f t="shared" si="0"/>
        <v>46064</v>
      </c>
      <c r="D5" s="117"/>
    </row>
    <row r="6" spans="1:10" x14ac:dyDescent="0.25">
      <c r="A6" s="148">
        <v>46076</v>
      </c>
      <c r="B6" s="7" t="s">
        <v>48</v>
      </c>
      <c r="C6" s="149">
        <f t="shared" ref="C6:C20" si="1">A6</f>
        <v>46076</v>
      </c>
      <c r="D6" s="117"/>
    </row>
    <row r="7" spans="1:10" x14ac:dyDescent="0.25">
      <c r="A7" s="148">
        <v>46101</v>
      </c>
      <c r="B7" s="7" t="s">
        <v>49</v>
      </c>
      <c r="C7" s="149">
        <f t="shared" si="1"/>
        <v>46101</v>
      </c>
      <c r="D7" s="117"/>
      <c r="F7" t="s">
        <v>309</v>
      </c>
      <c r="J7" s="116"/>
    </row>
    <row r="8" spans="1:10" x14ac:dyDescent="0.25">
      <c r="A8" s="148">
        <v>45776</v>
      </c>
      <c r="B8" s="7" t="s">
        <v>35</v>
      </c>
      <c r="C8" s="149">
        <f t="shared" si="1"/>
        <v>45776</v>
      </c>
      <c r="D8" s="117"/>
      <c r="F8" s="147" t="s">
        <v>311</v>
      </c>
      <c r="J8" s="116"/>
    </row>
    <row r="9" spans="1:10" x14ac:dyDescent="0.25">
      <c r="A9" s="148">
        <v>45780</v>
      </c>
      <c r="B9" s="7" t="s">
        <v>36</v>
      </c>
      <c r="C9" s="149">
        <f t="shared" si="1"/>
        <v>45780</v>
      </c>
      <c r="D9" s="117"/>
      <c r="J9" s="116"/>
    </row>
    <row r="10" spans="1:10" x14ac:dyDescent="0.25">
      <c r="A10" s="148">
        <v>45781</v>
      </c>
      <c r="B10" s="7" t="s">
        <v>37</v>
      </c>
      <c r="C10" s="149">
        <f t="shared" si="1"/>
        <v>45781</v>
      </c>
      <c r="D10" s="117"/>
      <c r="J10" s="116"/>
    </row>
    <row r="11" spans="1:10" x14ac:dyDescent="0.25">
      <c r="A11" s="148">
        <v>45782</v>
      </c>
      <c r="B11" s="7" t="s">
        <v>313</v>
      </c>
      <c r="C11" s="149">
        <f t="shared" si="1"/>
        <v>45782</v>
      </c>
      <c r="D11" s="117"/>
      <c r="J11" s="116"/>
    </row>
    <row r="12" spans="1:10" x14ac:dyDescent="0.25">
      <c r="A12" s="148">
        <v>45783</v>
      </c>
      <c r="B12" s="150" t="s">
        <v>312</v>
      </c>
      <c r="C12" s="149">
        <f t="shared" ref="C12" si="2">A12</f>
        <v>45783</v>
      </c>
      <c r="D12" s="117"/>
      <c r="J12" s="116"/>
    </row>
    <row r="13" spans="1:10" x14ac:dyDescent="0.25">
      <c r="A13" s="148">
        <v>45859</v>
      </c>
      <c r="B13" s="7" t="s">
        <v>38</v>
      </c>
      <c r="C13" s="149">
        <f t="shared" si="1"/>
        <v>45859</v>
      </c>
      <c r="D13" s="117"/>
      <c r="J13" s="116"/>
    </row>
    <row r="14" spans="1:10" ht="15" customHeight="1" x14ac:dyDescent="0.25">
      <c r="A14" s="148">
        <v>45880</v>
      </c>
      <c r="B14" s="7" t="s">
        <v>40</v>
      </c>
      <c r="C14" s="149">
        <f t="shared" si="1"/>
        <v>45880</v>
      </c>
      <c r="D14" s="117"/>
      <c r="J14" s="116"/>
    </row>
    <row r="15" spans="1:10" x14ac:dyDescent="0.25">
      <c r="A15" s="148">
        <v>45915</v>
      </c>
      <c r="B15" s="7" t="s">
        <v>41</v>
      </c>
      <c r="C15" s="149">
        <f t="shared" si="1"/>
        <v>45915</v>
      </c>
      <c r="D15" s="117"/>
      <c r="J15" s="116"/>
    </row>
    <row r="16" spans="1:10" x14ac:dyDescent="0.25">
      <c r="A16" s="148">
        <v>45923</v>
      </c>
      <c r="B16" s="7" t="s">
        <v>42</v>
      </c>
      <c r="C16" s="149">
        <f t="shared" si="1"/>
        <v>45923</v>
      </c>
      <c r="D16" s="117"/>
      <c r="J16" s="116"/>
    </row>
    <row r="17" spans="1:10" x14ac:dyDescent="0.25">
      <c r="A17" s="148">
        <v>45943</v>
      </c>
      <c r="B17" s="7" t="s">
        <v>39</v>
      </c>
      <c r="C17" s="149">
        <f t="shared" si="1"/>
        <v>45943</v>
      </c>
      <c r="D17" s="117"/>
      <c r="J17" s="116"/>
    </row>
    <row r="18" spans="1:10" x14ac:dyDescent="0.25">
      <c r="A18" s="148">
        <v>45964</v>
      </c>
      <c r="B18" s="7" t="s">
        <v>43</v>
      </c>
      <c r="C18" s="149">
        <f t="shared" si="1"/>
        <v>45964</v>
      </c>
      <c r="D18" s="117"/>
      <c r="J18" s="116"/>
    </row>
    <row r="19" spans="1:10" x14ac:dyDescent="0.25">
      <c r="A19" s="148">
        <v>45984</v>
      </c>
      <c r="B19" s="7" t="s">
        <v>44</v>
      </c>
      <c r="C19" s="149">
        <f t="shared" si="1"/>
        <v>45984</v>
      </c>
      <c r="D19" s="117"/>
      <c r="J19" s="116"/>
    </row>
    <row r="20" spans="1:10" x14ac:dyDescent="0.25">
      <c r="A20" s="148">
        <v>45985</v>
      </c>
      <c r="B20" s="150" t="s">
        <v>312</v>
      </c>
      <c r="C20" s="149">
        <f t="shared" si="1"/>
        <v>45985</v>
      </c>
      <c r="D20" s="117"/>
      <c r="J20" s="116"/>
    </row>
    <row r="21" spans="1:10" x14ac:dyDescent="0.25">
      <c r="A21" s="148"/>
      <c r="B21" s="7"/>
      <c r="C21" s="149"/>
      <c r="J21" s="116"/>
    </row>
    <row r="22" spans="1:10" x14ac:dyDescent="0.25">
      <c r="A22" s="148"/>
      <c r="B22" s="7"/>
      <c r="C22" s="149"/>
      <c r="J22" s="116"/>
    </row>
    <row r="23" spans="1:10" x14ac:dyDescent="0.25">
      <c r="A23" s="148"/>
      <c r="B23" s="7"/>
      <c r="C23" s="149"/>
      <c r="J23" s="116"/>
    </row>
    <row r="24" spans="1:10" x14ac:dyDescent="0.25">
      <c r="A24" s="148"/>
      <c r="B24" s="7"/>
      <c r="C24" s="149"/>
    </row>
    <row r="25" spans="1:10" x14ac:dyDescent="0.25">
      <c r="A25" s="148"/>
      <c r="B25" s="7"/>
      <c r="C25" s="149"/>
    </row>
  </sheetData>
  <phoneticPr fontId="2"/>
  <hyperlinks>
    <hyperlink ref="F8"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1_使用順の確定</vt:lpstr>
      <vt:lpstr>2_学校予定の入力</vt:lpstr>
      <vt:lpstr>一覧</vt:lpstr>
      <vt:lpstr>教科</vt:lpstr>
      <vt:lpstr>祝日</vt:lpstr>
      <vt:lpstr>'1_使用順の確定'!Print_Area</vt:lpstr>
      <vt:lpstr>'2_学校予定の入力'!Print_Area</vt:lpstr>
      <vt:lpstr>'2_学校予定の入力'!Print_Titles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2025-01-16T07:12:04Z</cp:lastPrinted>
  <dcterms:created xsi:type="dcterms:W3CDTF">2020-12-24T06:06:05Z</dcterms:created>
  <dcterms:modified xsi:type="dcterms:W3CDTF">2025-02-03T04:45:02Z</dcterms:modified>
</cp:coreProperties>
</file>